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8445" tabRatio="861"/>
  </bookViews>
  <sheets>
    <sheet name="Биол 2-1" sheetId="77" r:id="rId1"/>
    <sheet name="Биол4-1" sheetId="1" r:id="rId2"/>
    <sheet name="Биол 10-1" sheetId="86" r:id="rId3"/>
    <sheet name="готв2-6 (2)" sheetId="92" r:id="rId4"/>
    <sheet name="готв4" sheetId="5" r:id="rId5"/>
    <sheet name="готв5" sheetId="10" r:id="rId6"/>
    <sheet name="готв6" sheetId="6" r:id="rId7"/>
    <sheet name="готв7" sheetId="7" r:id="rId8"/>
    <sheet name="готв 8" sheetId="8" r:id="rId9"/>
    <sheet name="готв 9" sheetId="9" r:id="rId10"/>
    <sheet name="готв 13" sheetId="76" r:id="rId11"/>
    <sheet name="готв 15" sheetId="11" r:id="rId12"/>
    <sheet name="гвард8" sheetId="12" r:id="rId13"/>
    <sheet name="гвард16" sheetId="13" r:id="rId14"/>
    <sheet name="дзержин 27" sheetId="85" r:id="rId15"/>
    <sheet name="дзержин 27Б" sheetId="79" r:id="rId16"/>
    <sheet name="добр4" sheetId="14" r:id="rId17"/>
    <sheet name="к. маркса 88" sheetId="90" r:id="rId18"/>
    <sheet name="комсомоль1" sheetId="17" r:id="rId19"/>
    <sheet name="комсомоль3а" sheetId="16" r:id="rId20"/>
    <sheet name="комсомоль4а" sheetId="19" r:id="rId21"/>
    <sheet name="комсомоль4б" sheetId="20" r:id="rId22"/>
    <sheet name="комсомоль5" sheetId="21" r:id="rId23"/>
    <sheet name="коопер1" sheetId="23" r:id="rId24"/>
    <sheet name="коопер2" sheetId="24" r:id="rId25"/>
    <sheet name="коопер5" sheetId="26" r:id="rId26"/>
    <sheet name="коопер6" sheetId="27" r:id="rId27"/>
    <sheet name="коопер7" sheetId="28" r:id="rId28"/>
    <sheet name="коопер8" sheetId="29" r:id="rId29"/>
    <sheet name="коопер11" sheetId="32" r:id="rId30"/>
    <sheet name="коопер12" sheetId="33" r:id="rId31"/>
    <sheet name="ленинград 2" sheetId="35" r:id="rId32"/>
    <sheet name="ленинград 4" sheetId="37" r:id="rId33"/>
    <sheet name="ленинград 9" sheetId="41" r:id="rId34"/>
    <sheet name="ленинград 10" sheetId="42" r:id="rId35"/>
    <sheet name="ленинград 15" sheetId="43" r:id="rId36"/>
    <sheet name="ленинград17" sheetId="45" r:id="rId37"/>
    <sheet name="ленинград18" sheetId="44" r:id="rId38"/>
    <sheet name="ленинград19" sheetId="46" r:id="rId39"/>
    <sheet name="ленинград21" sheetId="47" r:id="rId40"/>
    <sheet name="ленинград22" sheetId="91" r:id="rId41"/>
    <sheet name="ленинград28" sheetId="50" r:id="rId42"/>
    <sheet name="ленинград29" sheetId="51" r:id="rId43"/>
    <sheet name="литейный 1" sheetId="52" r:id="rId44"/>
    <sheet name="литейный 5" sheetId="53" r:id="rId45"/>
    <sheet name="литейный 7" sheetId="54" r:id="rId46"/>
    <sheet name="литейный 9" sheetId="55" r:id="rId47"/>
    <sheet name="литейный 11" sheetId="56" r:id="rId48"/>
    <sheet name="литейный 13" sheetId="57" r:id="rId49"/>
    <sheet name="металл 1" sheetId="58" r:id="rId50"/>
    <sheet name="металл 2" sheetId="59" r:id="rId51"/>
    <sheet name="металл 3" sheetId="60" r:id="rId52"/>
    <sheet name="металл 6" sheetId="61" r:id="rId53"/>
    <sheet name="металл 7" sheetId="62" r:id="rId54"/>
    <sheet name="металл 9" sheetId="63" r:id="rId55"/>
    <sheet name="московская45" sheetId="81" r:id="rId56"/>
    <sheet name="московская47" sheetId="64" r:id="rId57"/>
    <sheet name="московская49" sheetId="65" r:id="rId58"/>
    <sheet name="московская51" sheetId="66" r:id="rId59"/>
    <sheet name="московская53" sheetId="67" r:id="rId60"/>
    <sheet name="московская55" sheetId="68" r:id="rId61"/>
    <sheet name="надежденский 1-1" sheetId="83" r:id="rId62"/>
    <sheet name="надежденский 1-2" sheetId="82" r:id="rId63"/>
    <sheet name="надежденский 1-4" sheetId="84" r:id="rId64"/>
    <sheet name="объездная7" sheetId="69" r:id="rId65"/>
    <sheet name="туапсинская 10" sheetId="89" r:id="rId66"/>
    <sheet name="фабричный2" sheetId="71" r:id="rId67"/>
    <sheet name="фабричный3" sheetId="72" r:id="rId68"/>
    <sheet name="чкалова 2" sheetId="73" r:id="rId69"/>
    <sheet name="чкалова 33" sheetId="74" r:id="rId70"/>
    <sheet name="чкалова 42" sheetId="75" r:id="rId71"/>
  </sheets>
  <calcPr calcId="125725" iterateDelta="1E-4"/>
</workbook>
</file>

<file path=xl/calcChain.xml><?xml version="1.0" encoding="utf-8"?>
<calcChain xmlns="http://schemas.openxmlformats.org/spreadsheetml/2006/main">
  <c r="E30" i="77"/>
  <c r="E24" i="75"/>
  <c r="D16" i="74"/>
  <c r="E26" i="73"/>
  <c r="E23" i="72"/>
  <c r="D20"/>
  <c r="D12"/>
  <c r="E24" i="69"/>
  <c r="E26" i="84"/>
  <c r="E24" i="82"/>
  <c r="E23" i="83"/>
  <c r="D16" i="61"/>
  <c r="E14"/>
  <c r="E15"/>
  <c r="E17"/>
  <c r="E18"/>
  <c r="E19"/>
  <c r="E20"/>
  <c r="E21"/>
  <c r="E22"/>
  <c r="E13"/>
  <c r="E12"/>
  <c r="E13" i="59"/>
  <c r="E14"/>
  <c r="E15"/>
  <c r="E16"/>
  <c r="E17"/>
  <c r="E18"/>
  <c r="E19"/>
  <c r="E20"/>
  <c r="E21"/>
  <c r="E22"/>
  <c r="E23"/>
  <c r="E24"/>
  <c r="E13" i="51"/>
  <c r="E15"/>
  <c r="E16"/>
  <c r="E17"/>
  <c r="E18"/>
  <c r="E19"/>
  <c r="E20"/>
  <c r="E21"/>
  <c r="D16" i="46"/>
  <c r="D14"/>
  <c r="E13"/>
  <c r="E15"/>
  <c r="E17"/>
  <c r="E18"/>
  <c r="E19"/>
  <c r="E20"/>
  <c r="E21"/>
  <c r="E22"/>
  <c r="E23"/>
  <c r="E13" i="37"/>
  <c r="E14"/>
  <c r="E15"/>
  <c r="E17"/>
  <c r="E18"/>
  <c r="E19"/>
  <c r="E20"/>
  <c r="E21"/>
  <c r="E22"/>
  <c r="E23"/>
  <c r="E13" i="20"/>
  <c r="E14"/>
  <c r="E15"/>
  <c r="E17"/>
  <c r="E18"/>
  <c r="E19"/>
  <c r="E20"/>
  <c r="E21"/>
  <c r="E22"/>
  <c r="E23"/>
  <c r="E24"/>
  <c r="D16" i="19"/>
  <c r="E13"/>
  <c r="E14"/>
  <c r="E15"/>
  <c r="E17"/>
  <c r="E18"/>
  <c r="E19"/>
  <c r="E20"/>
  <c r="E21"/>
  <c r="E22"/>
  <c r="E13" i="14"/>
  <c r="E14"/>
  <c r="E15"/>
  <c r="E16"/>
  <c r="E17"/>
  <c r="E18"/>
  <c r="E19"/>
  <c r="E20"/>
  <c r="E21"/>
  <c r="E22"/>
  <c r="E23"/>
  <c r="E12"/>
  <c r="E18" i="9" l="1"/>
  <c r="E13"/>
  <c r="E17"/>
  <c r="E19"/>
  <c r="E20"/>
  <c r="E21"/>
  <c r="E22"/>
  <c r="E23"/>
  <c r="E15" i="6"/>
  <c r="E16"/>
  <c r="E17"/>
  <c r="E18"/>
  <c r="E19"/>
  <c r="E20"/>
  <c r="E21"/>
  <c r="E22"/>
  <c r="E23"/>
  <c r="E13"/>
  <c r="E14"/>
  <c r="E12"/>
  <c r="E24" i="68"/>
  <c r="E16"/>
  <c r="E17"/>
  <c r="E18"/>
  <c r="E19"/>
  <c r="E20"/>
  <c r="E21"/>
  <c r="E22"/>
  <c r="E23"/>
  <c r="E14"/>
  <c r="E13"/>
  <c r="E12"/>
  <c r="E27" i="67" l="1"/>
  <c r="D16"/>
  <c r="E25" i="66"/>
  <c r="E24" i="81"/>
  <c r="D14"/>
  <c r="E24" i="62" l="1"/>
  <c r="E24" i="61"/>
  <c r="D14" i="60"/>
  <c r="E24" i="58"/>
  <c r="D12"/>
  <c r="E24" i="57" l="1"/>
  <c r="D21"/>
  <c r="D16"/>
  <c r="D16" i="56"/>
  <c r="E26" i="55"/>
  <c r="D16"/>
  <c r="E24" i="54"/>
  <c r="D16" l="1"/>
  <c r="E23" i="53"/>
  <c r="D19"/>
  <c r="E27" i="52"/>
  <c r="E24" i="50"/>
  <c r="D16"/>
  <c r="E26" i="47" l="1"/>
  <c r="D19"/>
  <c r="E26" i="46"/>
  <c r="E19" i="44"/>
  <c r="E23" s="1"/>
  <c r="D14"/>
  <c r="D12"/>
  <c r="E26" i="45"/>
  <c r="E24" i="43" l="1"/>
  <c r="E25" i="37"/>
  <c r="D21" i="35"/>
  <c r="D16"/>
  <c r="F22" i="33"/>
  <c r="F22" i="29" l="1"/>
  <c r="F23" i="28"/>
  <c r="E13"/>
  <c r="F23" i="27"/>
  <c r="E15"/>
  <c r="E13"/>
  <c r="F22" i="26"/>
  <c r="F22" i="24"/>
  <c r="F24" i="23"/>
  <c r="E13"/>
  <c r="E26" i="21"/>
  <c r="D16"/>
  <c r="D14"/>
  <c r="E25" i="20"/>
  <c r="E23" i="16"/>
  <c r="E22" i="17" l="1"/>
  <c r="E23" i="90"/>
  <c r="E25" i="14"/>
  <c r="E25" i="79"/>
  <c r="E29" i="85"/>
  <c r="E24" i="13"/>
  <c r="D21"/>
  <c r="E15" i="12"/>
  <c r="D14" l="1"/>
  <c r="E25" i="11"/>
  <c r="D16"/>
  <c r="D14"/>
  <c r="E26" i="76" l="1"/>
  <c r="E25" i="8"/>
  <c r="I24"/>
  <c r="E26" i="7" l="1"/>
  <c r="D24"/>
  <c r="E16"/>
  <c r="E27" i="6" l="1"/>
  <c r="E23" i="10"/>
  <c r="D12"/>
  <c r="E25" i="5" l="1"/>
  <c r="D16" l="1"/>
  <c r="E24" i="86" l="1"/>
  <c r="D16"/>
  <c r="E24" i="1"/>
  <c r="E25" i="71"/>
  <c r="E28" i="89"/>
  <c r="E28" i="92"/>
  <c r="E26" i="91"/>
  <c r="E25" i="41"/>
  <c r="E25" i="35"/>
  <c r="E24" i="74"/>
  <c r="D15" i="73"/>
  <c r="D16" i="71"/>
  <c r="D16" i="69"/>
  <c r="D16" i="65"/>
  <c r="E25"/>
  <c r="D19" i="64"/>
  <c r="D16" i="62"/>
  <c r="D14" i="58"/>
  <c r="D16" i="53"/>
  <c r="D16" i="52"/>
  <c r="E22" i="51"/>
  <c r="D16" i="91" l="1"/>
  <c r="D16" i="45"/>
  <c r="D15" i="43"/>
  <c r="E25" i="42"/>
  <c r="D16"/>
  <c r="D16" i="41"/>
  <c r="E13" i="33"/>
  <c r="E15"/>
  <c r="F22" i="32"/>
  <c r="E15" i="29"/>
  <c r="E15" i="28"/>
  <c r="E14" i="26"/>
  <c r="E14" i="24"/>
  <c r="E12"/>
  <c r="E15" i="23"/>
  <c r="D14" i="16"/>
  <c r="D12"/>
  <c r="D14" i="17"/>
  <c r="D12"/>
  <c r="D16" i="85"/>
  <c r="D16" i="13"/>
  <c r="D12" i="12"/>
  <c r="E20"/>
  <c r="D16" i="8"/>
  <c r="D14" i="10"/>
  <c r="D14" i="92"/>
  <c r="D15"/>
  <c r="D16"/>
  <c r="D17"/>
  <c r="D18"/>
  <c r="D19"/>
  <c r="D20"/>
  <c r="D21"/>
  <c r="D22"/>
  <c r="D23"/>
  <c r="D24"/>
  <c r="D25"/>
  <c r="D13"/>
  <c r="E17" i="74" l="1"/>
  <c r="E16" i="73"/>
  <c r="E17"/>
  <c r="E18"/>
  <c r="E19"/>
  <c r="E20"/>
  <c r="E21"/>
  <c r="E22"/>
  <c r="E23"/>
  <c r="E24"/>
  <c r="E16" i="72"/>
  <c r="E17"/>
  <c r="E18"/>
  <c r="E19"/>
  <c r="E21"/>
  <c r="E22"/>
  <c r="E13" i="69"/>
  <c r="E14"/>
  <c r="E15"/>
  <c r="E17"/>
  <c r="E18"/>
  <c r="E19"/>
  <c r="E20"/>
  <c r="E21"/>
  <c r="E22"/>
  <c r="E13" i="84"/>
  <c r="E14"/>
  <c r="E15"/>
  <c r="E16"/>
  <c r="E17"/>
  <c r="E18"/>
  <c r="E19"/>
  <c r="E20"/>
  <c r="E21"/>
  <c r="E13" i="82"/>
  <c r="E14"/>
  <c r="E15"/>
  <c r="E16"/>
  <c r="E17"/>
  <c r="E18"/>
  <c r="E19"/>
  <c r="E20"/>
  <c r="E21"/>
  <c r="E13" i="83"/>
  <c r="E14"/>
  <c r="E15"/>
  <c r="E16"/>
  <c r="E17"/>
  <c r="E18"/>
  <c r="E19"/>
  <c r="E20"/>
  <c r="E21"/>
  <c r="E13" i="64"/>
  <c r="E14"/>
  <c r="E15"/>
  <c r="E16"/>
  <c r="E17"/>
  <c r="E18"/>
  <c r="E20"/>
  <c r="E21"/>
  <c r="E22"/>
  <c r="E23"/>
  <c r="E17" i="63"/>
  <c r="E18"/>
  <c r="E20"/>
  <c r="E19"/>
  <c r="E14"/>
  <c r="E13" i="62" l="1"/>
  <c r="E14"/>
  <c r="E15"/>
  <c r="E17"/>
  <c r="E18"/>
  <c r="E19"/>
  <c r="E20"/>
  <c r="E21"/>
  <c r="E22"/>
  <c r="E15" i="60"/>
  <c r="E16"/>
  <c r="E17"/>
  <c r="E18"/>
  <c r="E19"/>
  <c r="E20"/>
  <c r="E21"/>
  <c r="E22"/>
  <c r="E12"/>
  <c r="E15" i="58"/>
  <c r="E16"/>
  <c r="E17"/>
  <c r="E18"/>
  <c r="E19"/>
  <c r="E20"/>
  <c r="E21"/>
  <c r="E13"/>
  <c r="E13" i="57"/>
  <c r="E14"/>
  <c r="E15"/>
  <c r="E17"/>
  <c r="E18"/>
  <c r="E19"/>
  <c r="E20"/>
  <c r="E22"/>
  <c r="E23"/>
  <c r="E13" i="56"/>
  <c r="E14"/>
  <c r="E15"/>
  <c r="E17"/>
  <c r="E18"/>
  <c r="E19"/>
  <c r="E20"/>
  <c r="E21"/>
  <c r="E22"/>
  <c r="E23"/>
  <c r="E13" i="55"/>
  <c r="E14"/>
  <c r="E15"/>
  <c r="E17"/>
  <c r="E18"/>
  <c r="E19"/>
  <c r="E20"/>
  <c r="E21"/>
  <c r="E22"/>
  <c r="E13" i="54"/>
  <c r="E14"/>
  <c r="E15"/>
  <c r="E17"/>
  <c r="E18"/>
  <c r="E19"/>
  <c r="E20"/>
  <c r="E21"/>
  <c r="E22"/>
  <c r="E13" i="53"/>
  <c r="E14"/>
  <c r="E15"/>
  <c r="E17"/>
  <c r="E18"/>
  <c r="E20"/>
  <c r="E21"/>
  <c r="E22"/>
  <c r="E13" i="52"/>
  <c r="E14"/>
  <c r="E15"/>
  <c r="E17"/>
  <c r="E18"/>
  <c r="E19"/>
  <c r="E20"/>
  <c r="E21"/>
  <c r="E22"/>
  <c r="E13" i="50"/>
  <c r="E14"/>
  <c r="E15"/>
  <c r="E17"/>
  <c r="E18"/>
  <c r="E19"/>
  <c r="E20"/>
  <c r="E21"/>
  <c r="E22"/>
  <c r="E23"/>
  <c r="E13" i="91" l="1"/>
  <c r="E14"/>
  <c r="E15"/>
  <c r="E17"/>
  <c r="E18"/>
  <c r="E19"/>
  <c r="E20"/>
  <c r="E21"/>
  <c r="E22"/>
  <c r="E23"/>
  <c r="E12"/>
  <c r="E13" i="47"/>
  <c r="E14"/>
  <c r="E15"/>
  <c r="E17"/>
  <c r="E18"/>
  <c r="E20"/>
  <c r="E21"/>
  <c r="E22"/>
  <c r="E23"/>
  <c r="E24"/>
  <c r="E15" i="44" l="1"/>
  <c r="E16"/>
  <c r="E17"/>
  <c r="E18"/>
  <c r="E20"/>
  <c r="E21"/>
  <c r="E13"/>
  <c r="E13" i="45"/>
  <c r="E14"/>
  <c r="E15"/>
  <c r="E17"/>
  <c r="E18"/>
  <c r="E19"/>
  <c r="E20"/>
  <c r="E21"/>
  <c r="E22"/>
  <c r="E23"/>
  <c r="E13" i="43"/>
  <c r="E14"/>
  <c r="E16"/>
  <c r="E17"/>
  <c r="E18"/>
  <c r="E19"/>
  <c r="E20"/>
  <c r="E21"/>
  <c r="E22"/>
  <c r="E13" i="42"/>
  <c r="E14"/>
  <c r="E15"/>
  <c r="E17"/>
  <c r="E18"/>
  <c r="E19"/>
  <c r="E20"/>
  <c r="E21"/>
  <c r="E22"/>
  <c r="E23"/>
  <c r="E13" i="41"/>
  <c r="E14"/>
  <c r="E15"/>
  <c r="E17"/>
  <c r="E18"/>
  <c r="E19"/>
  <c r="E20"/>
  <c r="E21"/>
  <c r="E22"/>
  <c r="E23"/>
  <c r="A15" i="33" l="1"/>
  <c r="A16"/>
  <c r="A17" s="1"/>
  <c r="A18" s="1"/>
  <c r="A19" s="1"/>
  <c r="A20" s="1"/>
  <c r="A21" s="1"/>
  <c r="A14"/>
  <c r="A14" i="32" l="1"/>
  <c r="A14" i="29"/>
  <c r="A15" s="1"/>
  <c r="A16" s="1"/>
  <c r="A17" s="1"/>
  <c r="A18" s="1"/>
  <c r="A19" s="1"/>
  <c r="A20" s="1"/>
  <c r="A21" s="1"/>
  <c r="A15" i="28"/>
  <c r="A16" s="1"/>
  <c r="A17" s="1"/>
  <c r="A18" s="1"/>
  <c r="A19" s="1"/>
  <c r="A20" s="1"/>
  <c r="A21" s="1"/>
  <c r="A14"/>
  <c r="E13" i="17" l="1"/>
  <c r="E15"/>
  <c r="E16"/>
  <c r="E17"/>
  <c r="E18"/>
  <c r="E19"/>
  <c r="E20"/>
  <c r="E21"/>
  <c r="E13" i="90"/>
  <c r="E14"/>
  <c r="E15"/>
  <c r="E16"/>
  <c r="E17"/>
  <c r="E18"/>
  <c r="E19"/>
  <c r="E20"/>
  <c r="E21"/>
  <c r="E22"/>
  <c r="E12"/>
  <c r="E23" i="79" l="1"/>
  <c r="E17" l="1"/>
  <c r="E18" l="1"/>
  <c r="E13"/>
  <c r="E12"/>
  <c r="E19"/>
  <c r="E21"/>
  <c r="E20"/>
  <c r="E19" i="12"/>
  <c r="E13" i="10" l="1"/>
  <c r="E15"/>
  <c r="E16"/>
  <c r="E17"/>
  <c r="E18"/>
  <c r="E19"/>
  <c r="E20"/>
  <c r="E21"/>
  <c r="E13" i="1"/>
  <c r="E14"/>
  <c r="E15"/>
  <c r="E16"/>
  <c r="E17"/>
  <c r="E18"/>
  <c r="E19"/>
  <c r="E20"/>
  <c r="E21"/>
  <c r="E22"/>
  <c r="E15" i="77" l="1"/>
  <c r="E16"/>
  <c r="E17"/>
  <c r="E18"/>
  <c r="E19"/>
  <c r="E20"/>
  <c r="E21"/>
  <c r="E22"/>
  <c r="E23"/>
  <c r="E18" i="89"/>
  <c r="E19"/>
  <c r="E14"/>
  <c r="D23" i="66" l="1"/>
  <c r="D24" i="65"/>
  <c r="E12" i="35" l="1"/>
  <c r="G24" i="7" l="1"/>
  <c r="F24"/>
  <c r="E13" i="13" l="1"/>
  <c r="E14"/>
  <c r="E15"/>
  <c r="E17"/>
  <c r="E18"/>
  <c r="E19"/>
  <c r="E20"/>
  <c r="E22"/>
  <c r="E23"/>
  <c r="E13" i="86"/>
  <c r="E14"/>
  <c r="E15"/>
  <c r="E17"/>
  <c r="E18"/>
  <c r="E19"/>
  <c r="E20"/>
  <c r="E21"/>
  <c r="E12"/>
  <c r="E12" i="1"/>
  <c r="E23" i="62" l="1"/>
  <c r="E12" i="41" l="1"/>
  <c r="E24" i="76" l="1"/>
  <c r="E23" i="71" l="1"/>
  <c r="E12" i="54" l="1"/>
  <c r="E12" i="50" l="1"/>
  <c r="E17" i="75" l="1"/>
  <c r="E18"/>
  <c r="E19"/>
  <c r="E20"/>
  <c r="E21"/>
  <c r="E22"/>
  <c r="E23"/>
  <c r="E12"/>
  <c r="E13"/>
  <c r="E14"/>
  <c r="E15"/>
  <c r="E18" i="74"/>
  <c r="E19"/>
  <c r="E21"/>
  <c r="E22"/>
  <c r="E12"/>
  <c r="E13"/>
  <c r="E14"/>
  <c r="E15"/>
  <c r="E12" i="73"/>
  <c r="E13"/>
  <c r="E14"/>
  <c r="E13" i="72"/>
  <c r="E15"/>
  <c r="E15" i="71"/>
  <c r="E17"/>
  <c r="E18"/>
  <c r="E19"/>
  <c r="E20"/>
  <c r="E21"/>
  <c r="E22"/>
  <c r="E12"/>
  <c r="E13"/>
  <c r="E14"/>
  <c r="E13" i="89"/>
  <c r="E15"/>
  <c r="E17"/>
  <c r="E20"/>
  <c r="E21"/>
  <c r="E22"/>
  <c r="E23"/>
  <c r="E12" i="69"/>
  <c r="E17" i="67"/>
  <c r="E18"/>
  <c r="E19"/>
  <c r="E20"/>
  <c r="E21"/>
  <c r="E22"/>
  <c r="E23"/>
  <c r="E12"/>
  <c r="E13"/>
  <c r="E14"/>
  <c r="E15"/>
  <c r="E13" i="66"/>
  <c r="E14"/>
  <c r="E15"/>
  <c r="E16"/>
  <c r="E17"/>
  <c r="E18"/>
  <c r="E19"/>
  <c r="E20"/>
  <c r="E21"/>
  <c r="E22"/>
  <c r="E12"/>
  <c r="E13" i="65"/>
  <c r="E14"/>
  <c r="E15"/>
  <c r="E17"/>
  <c r="E18"/>
  <c r="E19"/>
  <c r="E20"/>
  <c r="E21"/>
  <c r="E22"/>
  <c r="E23"/>
  <c r="E12"/>
  <c r="E12" i="64"/>
  <c r="E13" i="81"/>
  <c r="E15"/>
  <c r="E16"/>
  <c r="E17"/>
  <c r="E18"/>
  <c r="E20"/>
  <c r="E21"/>
  <c r="E22"/>
  <c r="E23"/>
  <c r="E13" i="63"/>
  <c r="E15"/>
  <c r="E21"/>
  <c r="E12" i="62"/>
  <c r="E12" i="59"/>
  <c r="E12" i="57"/>
  <c r="E12" i="56"/>
  <c r="E24" s="1"/>
  <c r="E12" i="53" l="1"/>
  <c r="E12" i="52"/>
  <c r="E12" i="51" l="1"/>
  <c r="E12" i="47"/>
  <c r="E12" i="46"/>
  <c r="E12" i="45"/>
  <c r="E12" i="43" l="1"/>
  <c r="E12" i="42"/>
  <c r="E12" i="37"/>
  <c r="E13" i="35" l="1"/>
  <c r="E14"/>
  <c r="E15"/>
  <c r="E17"/>
  <c r="E18"/>
  <c r="E19"/>
  <c r="E20"/>
  <c r="E22"/>
  <c r="E23"/>
  <c r="F16" i="33"/>
  <c r="F17"/>
  <c r="F18"/>
  <c r="F19"/>
  <c r="F20"/>
  <c r="F21"/>
  <c r="F15" i="32"/>
  <c r="F16"/>
  <c r="F17"/>
  <c r="F18"/>
  <c r="F19"/>
  <c r="F20"/>
  <c r="F21"/>
  <c r="F13"/>
  <c r="F16" i="28"/>
  <c r="F17"/>
  <c r="F18"/>
  <c r="F19"/>
  <c r="F20"/>
  <c r="F21"/>
  <c r="F14" i="27"/>
  <c r="F16"/>
  <c r="F17"/>
  <c r="F18"/>
  <c r="F19"/>
  <c r="F20"/>
  <c r="F21"/>
  <c r="F15" i="26"/>
  <c r="F16"/>
  <c r="F17"/>
  <c r="F18"/>
  <c r="F19"/>
  <c r="F20"/>
  <c r="F15" i="24"/>
  <c r="F16"/>
  <c r="F17"/>
  <c r="F18"/>
  <c r="F19"/>
  <c r="F20"/>
  <c r="E13" i="21"/>
  <c r="E15"/>
  <c r="E17"/>
  <c r="E18"/>
  <c r="E19"/>
  <c r="E20"/>
  <c r="E21"/>
  <c r="E22"/>
  <c r="E23"/>
  <c r="E12"/>
  <c r="E12" i="20" l="1"/>
  <c r="E12" i="19"/>
  <c r="E23" s="1"/>
  <c r="E14" i="79" l="1"/>
  <c r="E15"/>
  <c r="E16"/>
  <c r="E22"/>
  <c r="E13" i="85"/>
  <c r="E14"/>
  <c r="E15"/>
  <c r="E17"/>
  <c r="E18"/>
  <c r="E19"/>
  <c r="E20"/>
  <c r="E21"/>
  <c r="E22"/>
  <c r="E23"/>
  <c r="E12" i="13"/>
  <c r="E14" i="76"/>
  <c r="E15"/>
  <c r="E16"/>
  <c r="E17"/>
  <c r="E18"/>
  <c r="E19"/>
  <c r="E20"/>
  <c r="E21"/>
  <c r="E22"/>
  <c r="E23"/>
  <c r="E12"/>
  <c r="E13"/>
  <c r="E12" i="9"/>
  <c r="E13" i="8"/>
  <c r="E14"/>
  <c r="E15"/>
  <c r="E17"/>
  <c r="E18"/>
  <c r="E19"/>
  <c r="E20"/>
  <c r="E21"/>
  <c r="E22"/>
  <c r="E23"/>
  <c r="E12"/>
  <c r="E13" i="7"/>
  <c r="E14"/>
  <c r="E15"/>
  <c r="E17"/>
  <c r="E18"/>
  <c r="E19"/>
  <c r="E20"/>
  <c r="E21"/>
  <c r="E22"/>
  <c r="E23"/>
  <c r="E12"/>
  <c r="E12" i="89" l="1"/>
  <c r="E24" i="67" l="1"/>
  <c r="D24" s="1"/>
  <c r="E23" i="66"/>
  <c r="E24" i="65"/>
  <c r="E24" i="64"/>
  <c r="E22" i="63"/>
  <c r="D22" s="1"/>
  <c r="D24" i="64" l="1"/>
  <c r="E25"/>
  <c r="E23" i="74"/>
  <c r="E12" i="84" l="1"/>
  <c r="E12" i="83" l="1"/>
  <c r="E12" i="81" l="1"/>
  <c r="E12" i="63"/>
  <c r="E24" s="1"/>
  <c r="E12" i="55" l="1"/>
  <c r="F14" i="33" l="1"/>
  <c r="F14" i="32"/>
  <c r="F14" i="29" l="1"/>
  <c r="F16"/>
  <c r="F17"/>
  <c r="F18"/>
  <c r="F19"/>
  <c r="F20"/>
  <c r="F21"/>
  <c r="F14" i="28"/>
  <c r="F13" i="26"/>
  <c r="F13" i="24"/>
  <c r="F16" i="23" l="1"/>
  <c r="F17"/>
  <c r="F18"/>
  <c r="F19"/>
  <c r="F20"/>
  <c r="F21"/>
  <c r="F14"/>
  <c r="E21" i="16" l="1"/>
  <c r="E20"/>
  <c r="E12" i="85" l="1"/>
  <c r="E18" i="12" l="1"/>
  <c r="E12" i="82" l="1"/>
  <c r="E15" i="68" l="1"/>
  <c r="E13" i="60"/>
  <c r="E23" s="1"/>
  <c r="E14" i="77" l="1"/>
  <c r="H10" i="11" l="1"/>
  <c r="E15" l="1"/>
  <c r="E19"/>
  <c r="E23"/>
  <c r="E17"/>
  <c r="E12"/>
  <c r="E18"/>
  <c r="E22"/>
  <c r="E21"/>
  <c r="E20"/>
  <c r="E13"/>
  <c r="G10" i="5"/>
  <c r="E20" l="1"/>
  <c r="E21"/>
  <c r="E22"/>
  <c r="E23"/>
  <c r="E19"/>
  <c r="E15"/>
  <c r="E12"/>
  <c r="E17"/>
  <c r="E13"/>
  <c r="E18"/>
  <c r="E14"/>
  <c r="E19" i="16" l="1"/>
  <c r="E18"/>
  <c r="E17"/>
  <c r="E16"/>
  <c r="E15"/>
  <c r="E13"/>
  <c r="E17" i="12" l="1"/>
  <c r="E16"/>
  <c r="E13"/>
  <c r="D24" i="47"/>
  <c r="D21" i="58"/>
  <c r="D22" i="60"/>
  <c r="D14" i="9"/>
  <c r="D16"/>
  <c r="E24"/>
  <c r="E26" i="59"/>
  <c r="D24"/>
</calcChain>
</file>

<file path=xl/sharedStrings.xml><?xml version="1.0" encoding="utf-8"?>
<sst xmlns="http://schemas.openxmlformats.org/spreadsheetml/2006/main" count="4966" uniqueCount="355">
  <si>
    <t>АКТ №____</t>
  </si>
  <si>
    <t>приемки оказанных услуг (выполненных работ) по содержанию и текущему ремонту общего имущества в МКД</t>
  </si>
  <si>
    <t>г. Ставрополь</t>
  </si>
  <si>
    <t>Наименование вида работы (услуги)</t>
  </si>
  <si>
    <t>Переодичность  выполнения работ</t>
  </si>
  <si>
    <t>Единица измерения</t>
  </si>
  <si>
    <t>Стоимость/сметная стоимость выполненной работы (оказанной услуги) за единицу</t>
  </si>
  <si>
    <t>Цена выполненной работы (оказанной услуги)</t>
  </si>
  <si>
    <t>кв.м.</t>
  </si>
  <si>
    <t>Работы, выполняемые в целях надлежащего содержания систем вентиляции и дымоудаления многоквартирных домов</t>
  </si>
  <si>
    <t>шт</t>
  </si>
  <si>
    <t>Работы выполняемые в целях надлежащего содержания систем внутридомового газового оборудования в МКД</t>
  </si>
  <si>
    <t>м/п</t>
  </si>
  <si>
    <t xml:space="preserve">Работы по содержанию придомовой территории </t>
  </si>
  <si>
    <t>постоянно</t>
  </si>
  <si>
    <t xml:space="preserve">Аварийная служба систем водоснабжения и канализации </t>
  </si>
  <si>
    <t>непрерывно в течение года</t>
  </si>
  <si>
    <t>Аварийная служба систем отопления</t>
  </si>
  <si>
    <t xml:space="preserve">Аварийная служба систем электроснабжения </t>
  </si>
  <si>
    <t xml:space="preserve">Услуги по начислению и сбору платежей </t>
  </si>
  <si>
    <t>ИТОГ</t>
  </si>
  <si>
    <t>Настоящий акт составлен в двух экземплярах, имеющих одинаковую юридическую силу, по одному для каждой из Сторон.</t>
  </si>
  <si>
    <t>Подписи сторон:</t>
  </si>
  <si>
    <t>Исполнитель</t>
  </si>
  <si>
    <t>_______________________________________</t>
  </si>
  <si>
    <t>____________</t>
  </si>
  <si>
    <t>(должность, ФИО)</t>
  </si>
  <si>
    <t>(подпись)</t>
  </si>
  <si>
    <t>Заказчик</t>
  </si>
  <si>
    <t>Организационные работы</t>
  </si>
  <si>
    <r>
      <t xml:space="preserve">1. Исполнителем предъявлены к приемке следующие оказанные на основании договора подряда №5н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№4/1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Биологическая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</si>
  <si>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№13н от 30.06.2015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№2/6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Готвальда,Добролюбова</t>
    </r>
    <r>
      <rPr>
        <sz val="11"/>
        <rFont val="Times New Roman"/>
        <family val="1"/>
        <charset val="204"/>
      </rPr>
      <t>:</t>
    </r>
  </si>
  <si>
    <t>ИТОГО</t>
  </si>
  <si>
    <t>Дератизация и дезинсекция</t>
  </si>
  <si>
    <t>Работы, выполняемые в целях надлежащего содержания электрооборудования в многоквартирном доме</t>
  </si>
  <si>
    <t>Техническое обслуживание узла учета ИТП</t>
  </si>
  <si>
    <r>
      <t xml:space="preserve">1. Исполнителем предъявлены к приемке следующие оказанные на основании договора подряда №14н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</si>
  <si>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t>ТО систем отопления</t>
  </si>
  <si>
    <r>
      <t xml:space="preserve">1. Исполнителем предъявлены к приемке следующие оказанные на основании договора подряда №17н от 01.04.2015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</si>
  <si>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№18н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</si>
  <si>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№19н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</si>
  <si>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№15 от 31.12.2013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</si>
  <si>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№21н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№15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</si>
  <si>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№21н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Гвардейский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</si>
  <si>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№16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№16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Гвардейский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</si>
  <si>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№27м от 01.10.2015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Добролюбова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</si>
  <si>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№44н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</si>
  <si>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№46н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3а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</si>
  <si>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№48н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4а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</si>
  <si>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№49н от 01.01.2015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4б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</si>
  <si>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№45н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</si>
  <si>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№32н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</si>
  <si>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№33н от 01.11.2015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</si>
  <si>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№36н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</si>
  <si>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№37н от 30.09.2015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</si>
  <si>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№38н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</si>
  <si>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№39н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</si>
  <si>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№42н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</si>
  <si>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№43н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</si>
  <si>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№56н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</si>
  <si>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№57н от 09.07.2015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</si>
  <si>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t xml:space="preserve">То систем центрального отопления </t>
  </si>
  <si>
    <r>
      <t xml:space="preserve">1. Исполнителем предъявлены к приемке следующие оказанные на основании договора подряда №61н от 26.06.2015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</si>
  <si>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№62н от 28.06.2015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10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</si>
  <si>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t xml:space="preserve">Аварийная служба систем центрального отопления </t>
  </si>
  <si>
    <r>
      <t xml:space="preserve">1. Исполнителем предъявлены к приемке следующие оказанные на основании договора подряда №63н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</si>
  <si>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№65н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</si>
  <si>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№63н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</si>
  <si>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№66н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</si>
  <si>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№67н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</si>
  <si>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№70н от 30.06.2015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</si>
  <si>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№71н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</si>
  <si>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№87н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</si>
  <si>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№90н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</si>
  <si>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t>ТО центрального отопления</t>
  </si>
  <si>
    <r>
      <t xml:space="preserve">1. Исполнителем предъявлены к приемке следующие оказанные на основании договора подряда №91н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</si>
  <si>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№86н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</si>
  <si>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№88н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</si>
  <si>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№89н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</si>
  <si>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№92н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</si>
  <si>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№93н от 24.06.2015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</si>
  <si>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t>Аварийная служба систем центрального отопления</t>
  </si>
  <si>
    <r>
      <t xml:space="preserve">1. Исполнителем предъявлены к приемке следующие оказанные на основании договора подряда №94н от 29.07.2015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</si>
  <si>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№96н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</si>
  <si>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№97н от 15.07.2015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</si>
  <si>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№98н от 01.06.2015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</si>
  <si>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№108н от 01.06.2015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</si>
  <si>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№109н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</si>
  <si>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№110н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</si>
  <si>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№111н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</si>
  <si>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№112н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</si>
  <si>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№120н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Объездная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</si>
  <si>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№133н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Фабричный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</si>
  <si>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№132н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Фабричный</t>
    </r>
    <r>
      <rPr>
        <sz val="11"/>
        <rFont val="Times New Roman"/>
        <family val="1"/>
        <charset val="204"/>
      </rPr>
      <t>:</t>
    </r>
  </si>
  <si>
    <t>ТО систем центрального отопления</t>
  </si>
  <si>
    <r>
      <t xml:space="preserve">1. Исполнителем предъявлены к приемке следующие оказанные на основании договора подряда №134н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Чкалова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</si>
  <si>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№135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Чкалова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</si>
  <si>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№137нсп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Чкалова</t>
    </r>
    <r>
      <rPr>
        <sz val="11"/>
        <rFont val="Times New Roman"/>
        <family val="1"/>
        <charset val="204"/>
      </rPr>
      <t>:</t>
    </r>
  </si>
  <si>
    <t>Тех.обслуживание систем центрального отопления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</si>
  <si>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</si>
  <si>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Аварийное обслуживание систем отопления</t>
  </si>
  <si>
    <t>То центрального отопления</t>
  </si>
  <si>
    <t>Техобслуживание центрального отопления</t>
  </si>
  <si>
    <t>Получил:</t>
  </si>
  <si>
    <t>№ п/п</t>
  </si>
  <si>
    <t>по графику</t>
  </si>
  <si>
    <r>
      <t xml:space="preserve">1. Исполнителем предъявлены к приемке следующие оказанные на основании договора подряда №16у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 6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</si>
  <si>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№47/2017нсу от 31.12.2017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№2/1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Биологическая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</si>
  <si>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№81н от 01.09.2016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</t>
    </r>
    <r>
      <rPr>
        <sz val="11"/>
        <rFont val="Times New Roman"/>
        <family val="1"/>
        <charset val="204"/>
      </rPr>
      <t xml:space="preserve">13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</si>
  <si>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№16нсу/2018 от 01.06.2018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27Б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Дзержинского</t>
    </r>
    <r>
      <rPr>
        <sz val="11"/>
        <rFont val="Times New Roman"/>
        <family val="1"/>
        <charset val="204"/>
      </rPr>
      <t>:</t>
    </r>
  </si>
  <si>
    <t xml:space="preserve">Проведение  осмотров, необходимых для надлежащего содержания конструктивных элементов, входящих в состав общего имущества МКД </t>
  </si>
  <si>
    <t>два раза в год</t>
  </si>
  <si>
    <t>Общие работы, выполняемые для надлежащего содержания систем водоснабжения (холодного,горячего), отопления и водоотведения в многоквартирных домах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</si>
  <si>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</si>
  <si>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</si>
  <si>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электрооборудования в мкд</t>
  </si>
  <si>
    <r>
      <t xml:space="preserve">1. Исполнителем предъявлены к приемке следующие оказанные на основании договора подряда №53/2017нсу от 01.04.2018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</si>
  <si>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№120н от 01.07.2018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</si>
  <si>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№55/2017нсу от 26.11.2017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 1/2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</si>
  <si>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№120н от 01.11.2018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</t>
    </r>
    <r>
      <rPr>
        <sz val="11"/>
        <rFont val="Times New Roman"/>
        <family val="1"/>
        <charset val="204"/>
      </rPr>
      <t>:</t>
    </r>
  </si>
  <si>
    <t>руб</t>
  </si>
  <si>
    <t xml:space="preserve">   </t>
  </si>
  <si>
    <t>ТО системы центрального отопления</t>
  </si>
  <si>
    <t>Подготовка дома к сезонной эксплуатации</t>
  </si>
  <si>
    <t>Общие работы, выполняемые для надлежащего содержания систем водоснабжения (холодного,горячего), отопления и водоотведения в мкд</t>
  </si>
  <si>
    <r>
      <t xml:space="preserve">1. Исполнителем предъявлены к приемке следующие оказанные на основании договора подряда №12нсу/2018 от 01.12.2018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Дзержинского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</si>
  <si>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№3нсу/2019 от 01.03.2019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№10/1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Биологическая</t>
    </r>
    <r>
      <rPr>
        <sz val="11"/>
        <rFont val="Times New Roman"/>
        <family val="1"/>
        <charset val="204"/>
      </rPr>
      <t>:</t>
    </r>
  </si>
  <si>
    <t>постоянно/ два раза в год</t>
  </si>
  <si>
    <t>Техническое обслуживание систем отопоения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</si>
  <si>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Туапсинская,10,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</si>
  <si>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№71НСУ/2019 от 01.10.2019 г. услуги и выполненные работы по содержанию и текущему ремонту общего имущества в МКД 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Туапсинская,10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</si>
  <si>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</si>
  <si>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</si>
  <si>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</si>
  <si>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</si>
  <si>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</si>
  <si>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</si>
  <si>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13,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</si>
  <si>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15,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</si>
  <si>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Гвардейский 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</si>
  <si>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Гвардейский 16,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</si>
  <si>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Дзержинского,27,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</si>
  <si>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Дзержинского,27Б,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</si>
  <si>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Добролюбова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</si>
  <si>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</si>
  <si>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3а,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</si>
  <si>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4а,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</si>
  <si>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4б,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</si>
  <si>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</si>
  <si>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</si>
  <si>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</si>
  <si>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</si>
  <si>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</si>
  <si>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</si>
  <si>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</si>
  <si>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</si>
  <si>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</si>
  <si>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</si>
  <si>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</si>
  <si>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10,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</si>
  <si>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</si>
  <si>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</si>
  <si>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</si>
  <si>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</si>
  <si>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</si>
  <si>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Генеральный директор ООО УК "Авантаж"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</si>
  <si>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</si>
  <si>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</si>
  <si>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</si>
  <si>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11,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</si>
  <si>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13,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</si>
  <si>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</si>
  <si>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</si>
  <si>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</si>
  <si>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</si>
  <si>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</si>
  <si>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45,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</si>
  <si>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47,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</si>
  <si>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49,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</si>
  <si>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51,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</si>
  <si>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53,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</si>
  <si>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55,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</si>
  <si>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</si>
  <si>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</si>
  <si>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</si>
  <si>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Объездная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</si>
  <si>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Фабричный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</si>
  <si>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Фабричный 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</si>
  <si>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Чкалова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</si>
  <si>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Чкалова 33,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</si>
  <si>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Чкалова 42,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</si>
  <si>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Работы по содержанию помещений входящих в состав общего имущества МКД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</si>
  <si>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 Биологическая,2/1</t>
    </r>
    <r>
      <rPr>
        <sz val="11"/>
        <rFont val="Times New Roman"/>
        <family val="1"/>
        <charset val="204"/>
      </rPr>
      <t>, 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</si>
  <si>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по заявке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</si>
  <si>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 Биологическая,4/1</t>
    </r>
    <r>
      <rPr>
        <sz val="11"/>
        <rFont val="Times New Roman"/>
        <family val="1"/>
        <charset val="204"/>
      </rPr>
      <t>, именуемые в дальнейшем "Заказчик", в лице____________________ являющегося собственником квартиры №___,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</si>
  <si>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 Биологическая,10/1</t>
    </r>
    <r>
      <rPr>
        <sz val="11"/>
        <rFont val="Times New Roman"/>
        <family val="1"/>
        <charset val="204"/>
      </rPr>
      <t>, 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</si>
  <si>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</si>
  <si>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</si>
  <si>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Содержания систем водоснабжения, водоотведения и отопления входящих в состав общего имущества МКД с составлением плана восстановительных работ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</si>
  <si>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2/Добролюбова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</si>
  <si>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Техобслуживание систем отопления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</si>
  <si>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</si>
  <si>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</si>
  <si>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сентябрь-октябрь</t>
  </si>
  <si>
    <t>июль</t>
  </si>
  <si>
    <t>0,89/0,98</t>
  </si>
  <si>
    <t>0,32/0,35</t>
  </si>
  <si>
    <t>Смена датчика</t>
  </si>
  <si>
    <t>декабрь</t>
  </si>
  <si>
    <t>по заявкам</t>
  </si>
  <si>
    <t>3. Работы (услуги) выполненны (оказаны) полностью, в установленные сроки, с надлежащим качеством.</t>
  </si>
  <si>
    <t xml:space="preserve">4. Претензий по выполнению условий Договора Стороны друг к другу не имеют. </t>
  </si>
  <si>
    <t>3 Работы (услуги) выполненны (оказаны) полностью, в установленные сроки, с надлежащим качеством.</t>
  </si>
  <si>
    <t>0,61/0,74</t>
  </si>
  <si>
    <t>0,2/0,4</t>
  </si>
  <si>
    <t>0,4/0,52</t>
  </si>
  <si>
    <t>2,98/3,18</t>
  </si>
  <si>
    <t>1,79/1,89</t>
  </si>
  <si>
    <t>Работы по содержанию помещений, входящих в состав общего имущества в МКД</t>
  </si>
  <si>
    <t>2 влажных уборки в месяц, 2 сухих уборки в месяц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</si>
  <si>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К. Маркса,88,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</si>
  <si>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№74НСУ/2021 от 01.11.2021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88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К. Маркса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</si>
  <si>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Протокола,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</si>
  <si>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№68нсу/2021 от 01.12.2021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 xml:space="preserve">№ 22 </t>
    </r>
    <r>
      <rPr>
        <sz val="11"/>
        <rFont val="Times New Roman"/>
        <family val="1"/>
        <charset val="204"/>
      </rPr>
      <t xml:space="preserve">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</si>
  <si>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t>1,32/0,99</t>
  </si>
  <si>
    <t>0,22/0,25</t>
  </si>
  <si>
    <t>2,98/3,48</t>
  </si>
  <si>
    <t>4,83/5,11</t>
  </si>
  <si>
    <t xml:space="preserve">Проведение  осмотров для надлежащего содержания систем водоснабжения, водоотведения и отопления входящих в состав общего имущества МКД </t>
  </si>
  <si>
    <t>Общие работы, выполняемые для надлежащего содержания систем водоснабжения (холодного,горячего) водоотведения в мкд</t>
  </si>
  <si>
    <t>апрель</t>
  </si>
  <si>
    <t>январь</t>
  </si>
  <si>
    <t>Замена водомера (КС)</t>
  </si>
  <si>
    <t>октябрь</t>
  </si>
  <si>
    <t>август</t>
  </si>
  <si>
    <t>сентябрь</t>
  </si>
  <si>
    <t>июнь</t>
  </si>
  <si>
    <t>ноябрь</t>
  </si>
  <si>
    <t>Ремонт кровли</t>
  </si>
  <si>
    <t>Замена трубы</t>
  </si>
  <si>
    <t>февраль</t>
  </si>
  <si>
    <t>март</t>
  </si>
  <si>
    <t>май</t>
  </si>
  <si>
    <t>руб.</t>
  </si>
  <si>
    <t>Замена трубы в подвале</t>
  </si>
  <si>
    <t>Замена труб в подвале</t>
  </si>
  <si>
    <t>Замена крана в подвале</t>
  </si>
  <si>
    <t>Проведение  осмотров, необходимых для надлежащего содержания конструктивных элементов в мкд</t>
  </si>
  <si>
    <t>смета</t>
  </si>
  <si>
    <t>счет</t>
  </si>
  <si>
    <t>апрель,октябрь</t>
  </si>
  <si>
    <t>расчет</t>
  </si>
  <si>
    <t>весна-осень</t>
  </si>
  <si>
    <t>"01" января 2024 г</t>
  </si>
  <si>
    <t>Замена стекла</t>
  </si>
  <si>
    <t>Установка автомата</t>
  </si>
  <si>
    <t>Замена трубы в подъезде</t>
  </si>
  <si>
    <t>Установка короба</t>
  </si>
  <si>
    <t>Материал для сметы трубы, переданы в АО "Теплосеть"</t>
  </si>
  <si>
    <t>Замена датчика</t>
  </si>
  <si>
    <t>Замена воздухоотводчика</t>
  </si>
  <si>
    <t>Окраска газовой трубы</t>
  </si>
  <si>
    <t>Замена вводного крана</t>
  </si>
  <si>
    <t>Ремонт отмостки</t>
  </si>
  <si>
    <t>Установка крана</t>
  </si>
  <si>
    <t>Установка датчика движения</t>
  </si>
  <si>
    <t>Замена датчика движения</t>
  </si>
  <si>
    <t>Замена крана на чердаке</t>
  </si>
  <si>
    <t>Замена трубы и крана в подвале</t>
  </si>
  <si>
    <t>Сварка труб</t>
  </si>
  <si>
    <t>Смена сгона и труб</t>
  </si>
  <si>
    <t>Замена муфт в подвале</t>
  </si>
  <si>
    <t>Замена водоподогревателя (КС)</t>
  </si>
  <si>
    <t>Ремонт кровли (КС доп.ср-ва)</t>
  </si>
  <si>
    <t xml:space="preserve">Замена труб ГВС в подвале (КС доп.ср-ва) </t>
  </si>
  <si>
    <t>Проверка дымохода и вентканала</t>
  </si>
  <si>
    <t>Миткалов П.Н.</t>
  </si>
  <si>
    <t>2. Всего за период с 01.01.2023 г по 31.12.2023 г. выполненно работ (оказанно услуг) на общую сумму 111191 (сто одиннадцать тысч сто девяносто один) рубль 04 коп.</t>
  </si>
  <si>
    <t>2. Всего за период с 01.01.2023 г по 31.12.2023 г. выполненно работ (оказанно услуг) на общую сумму 225304 (двести двадцать пять тысяч триста четыре) рубля 95 коп.</t>
  </si>
  <si>
    <t>2. Всего за период с 01.01.2023 г по 31.12.2023 г. выполненно работ (оказанно услуг) на общую сумму 123713 (сто двадцать три тысячи семьсот тринадцать) рублей 74 коп.</t>
  </si>
  <si>
    <t>Очистка водосточных желобов</t>
  </si>
  <si>
    <t>2. Всего за период с 01.01.2023 г по 31.12.2023 г. выполненно работ (оказанно услуг) на общую сумму 123750 (сто двадцать три тысячи семьсот пятьдесят) рублей 69 коп.</t>
  </si>
  <si>
    <t>2. Всего за период с 01.01.2023 г по 31.12.2023 г. выполненно работ (оказанно услуг) на общую сумму 44976 (сорок четыре тысячи девятьсот семьдесят шесть) рублей 43 коп.</t>
  </si>
  <si>
    <t>2. Всего за период с 01.01.2023 г по 31.12.2023 г. выполненно работ (оказанно услуг) на общую сумму 103735 (сто три тысячи семьсот тридцать пять) рублей 51 коп.</t>
  </si>
  <si>
    <t>2. Всего за период с 01.01.2023 г по 31.12.2023 г. выполненно работ (оказанно услуг) на общую сумму 87484,89 (восемьдесят семь тысяч четыреста восемьдесят четыре) рубля 89 коп.</t>
  </si>
  <si>
    <t>Установка домофона</t>
  </si>
  <si>
    <t>2. Всего за период с 01.01.2023 г по 31.12.2023 г. выполненно работ (оказанно услуг) на общую сумму 106282 (сто шесть тысяч двести восемьдесят два) рубля 13 коп.</t>
  </si>
  <si>
    <t>2. Всего за период с 01.01.2023 г по 31.12.2023 г. выполненно работ (оказанно услуг) на общую сумму 83135 (восемьдесят три тысячи сто тридцать пять) рублей 49 коп.</t>
  </si>
  <si>
    <t>2. Всего за период с 01.01.2023 г по 31.12.2023 г. выполненно работ (оказанно услуг) на общую сумму 102405 (сто две тысячи четыреста пять) рублей 46 коп.</t>
  </si>
  <si>
    <t>2. Всего за период с 01.01.2023 г по 31.12.2023 г. выполненно работ (оказанно услуг) на общую сумму 85766 (восемьдесят пять тысяч семьсот шестьдесят шесть) рублей 16 коп.</t>
  </si>
  <si>
    <t>2. Всего за период с 01.01.2023 г по 31.12.2023 г. выполненно работ (оказанно услуг) на общую сумму 97622 (девяносто семь тысяч шестьсот двадцать два) рубля 50 коп.</t>
  </si>
  <si>
    <t>2. Всего за период с 01.01.2023 г по 31.12.2023 г. выполненно работ (оказанно услуг) на общую сумму 71822 (семьдесят одна тысяча восемьсот двадцать два) рубля 55 коп.</t>
  </si>
  <si>
    <t>2. Всего за период с 01.01.2023 г по 31.12.2023 г. выполненно работ (оказанно услуг) на общую сумму 249159 (двести сорок девять тысяч сто пятьдесят девять) рубля 31 коп.</t>
  </si>
  <si>
    <t>2. Всего за период с 01.01.2023 г по 31.12.2023 г. выполненно работ (оказанно услуг) на общую сумму 60384 (шестьдесят тысяч триста восемьдесят четыре) рубля 08 коп.</t>
  </si>
  <si>
    <t>2. Всего за период с 01.01.2023 г по 31.12.2023 г. выполненно работ (оказанно услуг) на общую сумму 72136 (семьдесят две тысячи сто тридцать шесть) рублей 02 коп.</t>
  </si>
  <si>
    <t>2. Всего за период с 01.01.2023 г по 31.12.2023 г. выполненно работ (оказанно услуг) на общую сумму 96615 (девяносто шесть тысяч шестьсот пятнадцать) рублей 82 коп.</t>
  </si>
  <si>
    <t>2. Всего за период с 01.01.2023 г по 31.12.2023 г. выполненно работ (оказанно услуг) на общую сумму 49253 (сорок девять тысяч двести пятьдесят три) рублей 76 коп.</t>
  </si>
  <si>
    <t>2. Всего за период с 01.01.2023 г по 31.12.2023 г. выполненно работ (оказанно услуг) на общую сумму 43638 (сорок три тысячи шестьсот тридцать восемь) рублей 69 коп.</t>
  </si>
  <si>
    <t>2. Всего за период с 01.01.2023 г по 31.12.2023 г. выполненно работ (оказанно услуг) на общую сумму 41649 (сорок одна тысяча шестьсот сорок девять) рублей 91 коп.</t>
  </si>
  <si>
    <t>2. Всего за период с 01.01.2023 г по 31.12.2023 г. выполненно работ (оказанно услуг) на общую сумму 39463 (тридцать девять тысяч четыреста шестьдесят три) рубля 69 коп.</t>
  </si>
  <si>
    <t>2. Всего за период с 01.01.2023 г по 31.12.2023 г. выполненно работ (оказанно услуг) на общую сумму 41335 (сорок одна тысяча триста тридцать пять) рублей 41 коп.</t>
  </si>
  <si>
    <t>2. Всего за период с 01.01.2023 г по 31.12.2023 г. выполненно работ (оказанно услуг) на общую сумму 38209 (тридцать восемь тысяч двести девять) рублей 42 коп.</t>
  </si>
  <si>
    <t>2. Всего за период с 01.01.2023 г по 31.12.2023 г. выполненно работ (оказанно услуг) на общую сумму 40350 (сорок тысяч триста пятьдесят) рублей 85 коп.</t>
  </si>
  <si>
    <t>2. Всего за период с 01.01.2023 г по 31.12.2023 г. выполненно работ (оказанно услуг) на общую сумму 39974 (тридцать девять тысяч девятьсот семьдесят четыре) рубля 14 коп.</t>
  </si>
  <si>
    <t>2. Всего за период с 01.01.2023 г по 31.12.2023 г. выполненно работ (оказанно услуг) на общую сумму 55068 (пятьдесят пять тысяч шестьдесят восемь) рублей 08 коп.</t>
  </si>
  <si>
    <t>2. Всего за период с 01.01.2023 г по 31.12.2023 г. выполненно работ (оказанно услуг) на общую сумму 53958 (пятьдесят три тысячи девятьсот пятьдесят восемь) рублей 56 коп.</t>
  </si>
  <si>
    <t>2. Всего за период с 01.01.2023 г по 31.12.2023 г. выполненно работ (оказанно услуг) на общую сумму 60867 (шестьдесят тысяч восемьсот шестьдесят семь) рублей 57 коп.</t>
  </si>
  <si>
    <t>2. Всего за период с 01.01.2023 г по 31.12.2023 г. выполненно работ (оказанно услуг) на общую сумму 58301 (пятьдесят восемь  тысяч триста один) рубль 33 коп.</t>
  </si>
  <si>
    <t>2. Всего за период с 01.01.2023 г по 31.12.2023 г. выполненно работ (оказанно услуг) на общую сумму 74075 (семьдесят четыре тысячи семьдесят пять) рублей 50 коп.</t>
  </si>
  <si>
    <t>2. Всего за период с 01.01.2023 г по 31.12.2023 г. выполненно работ (оказанно услуг) на общую сумму 55739 (пятьдесят девять тысяч семьсот тридцать девять) рублей 79 коп.</t>
  </si>
  <si>
    <t>2. Всего за период с 01.01.2023 г по 31.12.2023 г. выполненно работ (оказанно услуг) на общую сумму 97769 (девяносто семь тысяч семьсот шестьдесят девять) рублей 19 коп.</t>
  </si>
  <si>
    <t>2. Всего за период с 01.01.2023 г по 31.12.2023 г. выполненно работ (оказанно услуг) на общую сумму 87993 (восемьдесят семь тысяч девятьсот девяносто три) рубля 62 коп.</t>
  </si>
  <si>
    <t>2. Всего за период с 01.01.2023 г по 31.12.2023 г. выполненно работ (оказанно услуг) на общую сумму 73844 (семьдесят три тысячи восемьсот сорок четыре) рубля 95 коп.</t>
  </si>
  <si>
    <t>2. Всего за период с 01.01.2023 г по 31.12.2023 г. выполненно работ (оказанно услуг) на общую сумму 103243 (сто три тысячи двести сорок три) рубля 56 коп.</t>
  </si>
  <si>
    <t>2. Всего за период с 01.01.2023 г по 31.12.2023 г. выполненно работ (оказанно услуг) на общую сумму 59520 (пятьдесят девять тысяч пятьсот двадцать) рублей 98 коп.</t>
  </si>
  <si>
    <t>Закрытие-открытие запорной арматуры</t>
  </si>
  <si>
    <t>2. Всего за период с 01.01.2023 г по 31.12.2023 г. выполненно работ (оказанно услуг) на общую сумму 68193 (шестьдесят восемь тысяч сто девяносто три) рубля 39 коп.</t>
  </si>
  <si>
    <t>2. Всего за период с 01.01.2023 г по 31.12.2023 г. выполненно работ (оказанно услуг) на общую сумму 71296 (семьдесят одна тысяча двести девяносто шесть) рублей 72 коп.</t>
  </si>
  <si>
    <t>2. Всего за период с 01.01.2023 г по 31.12.2023 г. выполненно работ (оказанно услуг) на общую сумму 61879 (шестьдесят одна тысяча восемьсот семьдесят девять) рублей 54 коп.</t>
  </si>
  <si>
    <t>2. Всего за период с 01.01.2023 г по 31.12.2023 г. выполненно работ (оказанно услуг) на общую сумму 56889 (пятьдесят шесть тысяч восемьсот восемьдесят девять) рублей 46 коп.</t>
  </si>
  <si>
    <t>2. Всего за период с 01.01.2023 г по 31.12.2023 г. выполненно работ (оказанно услуг) на общую сумму 78433 (семьдесят восемь тысяч четыреста тридцать три) рубля 36 коп.</t>
  </si>
  <si>
    <t>2. Всего за период с 01.01.2023 г по 31.12.2023 г. выполненно работ (оказанно услуг) на общую сумму 70287 (семьдесят тысяч двести восемьдесят семь) рублей 71 коп.</t>
  </si>
  <si>
    <t>2. Всего за период с 01.01.2023 г по 31.12.2023 г. выполненно работ (оказанно услуг) на общую сумму 85533 (восемьдесят пять тысяч пятьсот тридцать три) рубля 50 коп.</t>
  </si>
  <si>
    <t>2. Всего за период с 01.01.2023 г по 31.12.2023 г. выполненно работ (оказанно услуг) на общую сумму 85941 (восемьдесят пять тысяч девятьсот сорок один) рубль 13 коп.</t>
  </si>
  <si>
    <t>2. Всего за период с 01.01.2023 г по 31.12.2023 г. выполненно работ (оказанно услуг) на общую сумму 98133 (девяносто восемь тысяч сто тридцать три) рубля 86 коп.</t>
  </si>
  <si>
    <t>2. Всего за период с 01.01.2023 г по 31.12.2023 г. выполненно работ (оказанно услуг) на общую сумму 99029 (девяносто девять тысяч двадцать девять) рублей 46 коп.</t>
  </si>
  <si>
    <t>2. Всего за период с 01.01.2023 г по 31.12.2023 г. выполненно работ (оказанно услуг) на общую сумму 99316 (девяносто девять тысяч триста шестнадцать) рублей 59 коп.</t>
  </si>
  <si>
    <t>2. Всего за период с 01.01.2023 г по 31.12.2023 г. выполненно работ (оказанно услуг) на общую сумму 82018 (восемьдесят две тысячи восемнадцать) рублей 82 коп.</t>
  </si>
  <si>
    <t>2. Всего за период с 01.01.2023 г по 31.12.2023 г. выполненно работ (оказанно услуг) на общую сумму 101786 (сто одна тысяча семьсот восемьдесят шесть) рублей 39 коп.</t>
  </si>
  <si>
    <t>2. Всего за период с 01.01.2023 г по 31.12.2023 г. выполненно работ (оказанно услуг) на общую сумму 73795 (семьдесят три тысячи семьсот девяносто пять) рублей 82 коп.</t>
  </si>
  <si>
    <t>2. Всего за период с 01.01.2023 г по 31.12.2023 г. выполненно работ (оказанно услуг) на общую сумму 113788 (сто тринадцать тысяч семьсот восемьдесят восемь) рубля 41 коп.</t>
  </si>
  <si>
    <t>2. Всего за период с 01.01.2023 г по 31.12.2023 г. выполненно работ (оказанно услуг) на общую сумму 57850 (пятьдесят семь тысяч восемьсот пятьдесят) рублей 39 коп.</t>
  </si>
  <si>
    <t>2. Всего за период с 01.01.2023 г по 31.12.2023 г. выполненно работ (оказанно услуг) на общую сумму 94624 (девяносто четыре тысячи шестьсот двадцать четыре) рубля 91 коп.</t>
  </si>
  <si>
    <t>2. Всего за период с 01.01.2023 г по 31.12.2023 г. выполненно работ (оказанно услуг) на общую сумму 67928 (шестьдесят семь тысяч девятьсот двадцать восемь) рублей 40 коп.</t>
  </si>
  <si>
    <t>2. Всего за период с 01.01.2023 г по 31.12.2023 г. выполненно работ (оказанно услуг) на общую сумму 89906 (восемьдесят девять тысяч девятьсот шесть) рублей 06 коп.</t>
  </si>
  <si>
    <t>2. Всего за период с 01.01.2023 г по 31.12.2023 г. выполненно работ (оказанно услуг) на общую сумму 73980 (семьдесят три тысячи девятьсот восемьдесят рублей) рублей 72 коп.</t>
  </si>
  <si>
    <t>2. Всего за период с 01.01.2023 г по 31.12.2023 г. выполненно работ (оказанно услуг) на общую сумму 73722 (семьдесят три тысячи семьсот двадцать два) рубля 16 коп.</t>
  </si>
  <si>
    <t>2. Всего за период с 01.01.2023 г по 31.12.2023 г. выполненно работ (оказанно услуг) на общую сумму 63910 (шестьдесят три тысячи девятьсот десять) рублей 98 коп.</t>
  </si>
  <si>
    <t>2. Всего за период с 01.01.2023 г по 31.12.2023 г. выполненно работ (оказанно услуг) на общую сумму 127917 (сто двадцать семь тысяч девятьсот семнадцать) рублей 31 коп.</t>
  </si>
  <si>
    <t>2. Всего за период с 01.01.2023г по 31.12.2023 г. выполненно работ (оказанно услуг) на общую сумму 88176 (восемьдесят восемь тысяч сто семьдесят шесть) рублей 67 коп.</t>
  </si>
  <si>
    <t>2. Всего за период с 01.01.2023 г по 31.12.2023 г. выполненно работ (оказанно услуг) на общую сумму  209813 (двести девять тысяч восемьсот тринадцать) рубля 74 коп.</t>
  </si>
  <si>
    <t>2. Всего за период с 01.01.2023 г по 31.12.2023 г. выполненно работ (оказанно услуг) на общую сумму 154739 (сто пятьдесят четыре тысячи семьсот тридцать девять) рублей 96 коп.</t>
  </si>
  <si>
    <t>2. Всего за период с 01.01.2023 г по 31.12.2023 г. выполненно работ (оказанно услуг) на общую сумму 174267 (сто семьдесят четыре тысячи двести шестьдесят семь) рублей 15 коп.</t>
  </si>
  <si>
    <t>Демонтаж оголовка</t>
  </si>
  <si>
    <t>2. Всего за период с 01.01.2023 г по 31.12.2023 г. выполненно работ (оказанно услуг) на общую сумму 94647 (девяносто четыре тысячи шестьсот сорок семь) рублей 27 коп.</t>
  </si>
  <si>
    <t>2. Всего за период с 01.01.2023 г по 31.12.2023 г. выполненно работ (оказанно услуг) на общую сумму 843862 (восемьсот сорок три тысячи восемьсот шестьдесят два) рубля 14 коп.</t>
  </si>
  <si>
    <t>2. Всего за период с 01.01.2023 г по 31.12.2023 г. выполненно работ (оказанно услуг) на общую сумму 130823 (сто тридцать тысяч восемьсот двадцать три) рубля 43 коп.</t>
  </si>
  <si>
    <t>2. Всего за период с 01.01.2023 г по 31.12.2023 г. выполненно работ (оказанно услуг) на общую сумму 57070 (пятьдесят семь тысяч семьдесят) рублей 86 коп.</t>
  </si>
  <si>
    <t>2. Всего за период с 01.01.2023 г по 31.12.2023 г. выполненно работ (оказанно услуг) на общую сумму 82273 (восемьдесят две тысячи двести семьдесят три) рубля 89 коп.</t>
  </si>
  <si>
    <t>2. Всего за период с 01.01.2023 г по 31.12.2023 г. выполненно работ (оказанно услуг) на общую сумму 31984 (тридцать одна тысяча девятьсот восемьдесят четыре) рубля 77 коп.</t>
  </si>
  <si>
    <t>2. Всего за период с 01.01.2023 г по 31.12.2023 г. выполненно работ (оказанно услуг) на общую сумму 93047 (девяносто три тысячи сорок семь) рублей 00 коп.</t>
  </si>
  <si>
    <t>Составил:</t>
  </si>
  <si>
    <t>Начальник ПЭО Лебедева О.И</t>
  </si>
  <si>
    <t>Уставка узла учета тепловой энергии (КС) доп.ср-ва</t>
  </si>
  <si>
    <t>2. Всего за период с 01.01.2023 г по 31.12.2023 г. выполненно работ (оказанно услуг) на общую сумму 514283 (пятьсот четырнадцать тысяч двести восемьдесят три) рубля 70 коп.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</si>
</sst>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42">
    <xf numFmtId="0" fontId="0" fillId="0" borderId="0" xfId="0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7" fillId="0" borderId="9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0" fontId="11" fillId="0" borderId="0" xfId="0" applyFont="1" applyBorder="1"/>
    <xf numFmtId="4" fontId="3" fillId="0" borderId="5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7" xfId="0" applyBorder="1"/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4" xfId="2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2" fontId="0" fillId="0" borderId="0" xfId="0" applyNumberFormat="1"/>
    <xf numFmtId="4" fontId="9" fillId="0" borderId="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5" xfId="2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4" fontId="10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5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2" fontId="7" fillId="0" borderId="5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 wrapText="1"/>
    </xf>
    <xf numFmtId="0" fontId="18" fillId="0" borderId="5" xfId="2" applyFont="1" applyBorder="1" applyAlignment="1">
      <alignment horizontal="center" vertical="top" wrapText="1"/>
    </xf>
    <xf numFmtId="4" fontId="15" fillId="0" borderId="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2" fontId="6" fillId="0" borderId="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22" workbookViewId="0">
      <selection activeCell="I26" sqref="I26"/>
    </sheetView>
  </sheetViews>
  <sheetFormatPr defaultRowHeight="15"/>
  <cols>
    <col min="1" max="1" width="36.28515625" customWidth="1"/>
    <col min="2" max="2" width="18.570312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39" t="s">
        <v>0</v>
      </c>
      <c r="B1" s="239"/>
      <c r="C1" s="239"/>
      <c r="D1" s="239"/>
      <c r="E1" s="239"/>
    </row>
    <row r="2" spans="1:7" ht="36" customHeight="1">
      <c r="A2" s="240" t="s">
        <v>1</v>
      </c>
      <c r="B2" s="240"/>
      <c r="C2" s="240"/>
      <c r="D2" s="240"/>
      <c r="E2" s="240"/>
    </row>
    <row r="3" spans="1:7">
      <c r="A3" s="1"/>
      <c r="B3" s="1"/>
      <c r="C3" s="1"/>
      <c r="D3" s="1"/>
      <c r="E3" s="2"/>
    </row>
    <row r="4" spans="1:7">
      <c r="A4" s="139" t="s">
        <v>2</v>
      </c>
      <c r="B4" s="1"/>
      <c r="C4" s="1"/>
      <c r="D4" s="241" t="s">
        <v>253</v>
      </c>
      <c r="E4" s="2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>
      <c r="A7" s="1"/>
      <c r="B7" s="1"/>
      <c r="C7" s="1"/>
      <c r="D7" s="1"/>
      <c r="E7" s="2"/>
    </row>
    <row r="8" spans="1:7" ht="92.25" customHeight="1">
      <c r="A8" s="236" t="s">
        <v>192</v>
      </c>
      <c r="B8" s="236"/>
      <c r="C8" s="236"/>
      <c r="D8" s="236"/>
      <c r="E8" s="236"/>
    </row>
    <row r="9" spans="1:7">
      <c r="A9" s="228"/>
      <c r="B9" s="228"/>
      <c r="C9" s="228"/>
      <c r="D9" s="228"/>
      <c r="E9" s="228"/>
    </row>
    <row r="10" spans="1:7">
      <c r="A10" s="3"/>
      <c r="B10" s="3"/>
      <c r="C10" s="3"/>
      <c r="D10" s="3"/>
      <c r="E10" s="4"/>
    </row>
    <row r="11" spans="1:7" ht="45.75" customHeight="1">
      <c r="A11" s="236" t="s">
        <v>107</v>
      </c>
      <c r="B11" s="236"/>
      <c r="C11" s="236"/>
      <c r="D11" s="236"/>
      <c r="E11" s="236"/>
    </row>
    <row r="12" spans="1:7" ht="15.75" thickBot="1">
      <c r="A12" s="5"/>
      <c r="B12" s="5"/>
      <c r="C12" s="5"/>
      <c r="D12" s="5"/>
      <c r="E12" s="6"/>
      <c r="G12">
        <v>1174.5999999999999</v>
      </c>
    </row>
    <row r="13" spans="1:7" ht="84" customHeight="1">
      <c r="A13" s="121" t="s">
        <v>3</v>
      </c>
      <c r="B13" s="122" t="s">
        <v>4</v>
      </c>
      <c r="C13" s="122" t="s">
        <v>5</v>
      </c>
      <c r="D13" s="123" t="s">
        <v>6</v>
      </c>
      <c r="E13" s="124" t="s">
        <v>7</v>
      </c>
    </row>
    <row r="14" spans="1:7" ht="35.25" customHeight="1">
      <c r="A14" s="14" t="s">
        <v>115</v>
      </c>
      <c r="B14" s="11" t="s">
        <v>14</v>
      </c>
      <c r="C14" s="11" t="s">
        <v>8</v>
      </c>
      <c r="D14" s="12">
        <v>1.04</v>
      </c>
      <c r="E14" s="13">
        <f t="shared" ref="E14:E23" si="0">D14*$G$12*12</f>
        <v>14659.008000000002</v>
      </c>
    </row>
    <row r="15" spans="1:7" ht="41.25" customHeight="1">
      <c r="A15" s="174" t="s">
        <v>247</v>
      </c>
      <c r="B15" s="11" t="s">
        <v>105</v>
      </c>
      <c r="C15" s="11" t="s">
        <v>8</v>
      </c>
      <c r="D15" s="12">
        <v>0.8</v>
      </c>
      <c r="E15" s="13">
        <f t="shared" si="0"/>
        <v>11276.16</v>
      </c>
    </row>
    <row r="16" spans="1:7" ht="69" customHeight="1">
      <c r="A16" s="174" t="s">
        <v>198</v>
      </c>
      <c r="B16" s="11" t="s">
        <v>105</v>
      </c>
      <c r="C16" s="11" t="s">
        <v>8</v>
      </c>
      <c r="D16" s="12">
        <v>0.52</v>
      </c>
      <c r="E16" s="13">
        <f t="shared" si="0"/>
        <v>7329.5040000000008</v>
      </c>
    </row>
    <row r="17" spans="1:5">
      <c r="A17" s="14" t="s">
        <v>33</v>
      </c>
      <c r="B17" s="11" t="s">
        <v>105</v>
      </c>
      <c r="C17" s="11" t="s">
        <v>8</v>
      </c>
      <c r="D17" s="12">
        <v>0.11</v>
      </c>
      <c r="E17" s="13">
        <f t="shared" si="0"/>
        <v>1550.4719999999998</v>
      </c>
    </row>
    <row r="18" spans="1:5" ht="32.25" customHeight="1">
      <c r="A18" s="14" t="s">
        <v>13</v>
      </c>
      <c r="B18" s="11" t="s">
        <v>105</v>
      </c>
      <c r="C18" s="11" t="s">
        <v>8</v>
      </c>
      <c r="D18" s="11">
        <v>4.9400000000000004</v>
      </c>
      <c r="E18" s="13">
        <f t="shared" si="0"/>
        <v>69630.288</v>
      </c>
    </row>
    <row r="19" spans="1:5">
      <c r="A19" s="14" t="s">
        <v>29</v>
      </c>
      <c r="B19" s="11" t="s">
        <v>14</v>
      </c>
      <c r="C19" s="11" t="s">
        <v>8</v>
      </c>
      <c r="D19" s="12">
        <v>3.99</v>
      </c>
      <c r="E19" s="13">
        <f t="shared" si="0"/>
        <v>56239.847999999998</v>
      </c>
    </row>
    <row r="20" spans="1:5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 t="shared" si="0"/>
        <v>13813.295999999998</v>
      </c>
    </row>
    <row r="21" spans="1:5" ht="25.5">
      <c r="A21" s="14" t="s">
        <v>17</v>
      </c>
      <c r="B21" s="11" t="s">
        <v>16</v>
      </c>
      <c r="C21" s="11" t="s">
        <v>8</v>
      </c>
      <c r="D21" s="15">
        <v>0.61</v>
      </c>
      <c r="E21" s="13">
        <f t="shared" si="0"/>
        <v>8598.0720000000001</v>
      </c>
    </row>
    <row r="22" spans="1:5" ht="29.25" customHeight="1">
      <c r="A22" s="14" t="s">
        <v>18</v>
      </c>
      <c r="B22" s="11" t="s">
        <v>16</v>
      </c>
      <c r="C22" s="11" t="s">
        <v>8</v>
      </c>
      <c r="D22" s="11">
        <v>0.35</v>
      </c>
      <c r="E22" s="13">
        <f t="shared" si="0"/>
        <v>4933.32</v>
      </c>
    </row>
    <row r="23" spans="1:5">
      <c r="A23" s="14" t="s">
        <v>19</v>
      </c>
      <c r="B23" s="11" t="s">
        <v>14</v>
      </c>
      <c r="C23" s="11" t="s">
        <v>8</v>
      </c>
      <c r="D23" s="11">
        <v>2.13</v>
      </c>
      <c r="E23" s="13">
        <f t="shared" si="0"/>
        <v>30022.775999999998</v>
      </c>
    </row>
    <row r="24" spans="1:5">
      <c r="A24" s="14" t="s">
        <v>254</v>
      </c>
      <c r="B24" s="11" t="s">
        <v>231</v>
      </c>
      <c r="C24" s="11" t="s">
        <v>120</v>
      </c>
      <c r="D24" s="11" t="s">
        <v>248</v>
      </c>
      <c r="E24" s="13">
        <v>896</v>
      </c>
    </row>
    <row r="25" spans="1:5">
      <c r="A25" s="14" t="s">
        <v>238</v>
      </c>
      <c r="B25" s="11" t="s">
        <v>230</v>
      </c>
      <c r="C25" s="11" t="s">
        <v>120</v>
      </c>
      <c r="D25" s="11" t="s">
        <v>248</v>
      </c>
      <c r="E25" s="13">
        <v>15908</v>
      </c>
    </row>
    <row r="26" spans="1:5">
      <c r="A26" s="21" t="s">
        <v>275</v>
      </c>
      <c r="B26" s="22" t="s">
        <v>236</v>
      </c>
      <c r="C26" s="11" t="s">
        <v>120</v>
      </c>
      <c r="D26" s="11" t="s">
        <v>249</v>
      </c>
      <c r="E26" s="23">
        <v>2250</v>
      </c>
    </row>
    <row r="27" spans="1:5">
      <c r="A27" s="21" t="s">
        <v>255</v>
      </c>
      <c r="B27" s="22" t="s">
        <v>237</v>
      </c>
      <c r="C27" s="11" t="s">
        <v>120</v>
      </c>
      <c r="D27" s="11" t="s">
        <v>248</v>
      </c>
      <c r="E27" s="23">
        <v>1108</v>
      </c>
    </row>
    <row r="28" spans="1:5">
      <c r="A28" s="21" t="s">
        <v>246</v>
      </c>
      <c r="B28" s="22" t="s">
        <v>208</v>
      </c>
      <c r="C28" s="11" t="s">
        <v>120</v>
      </c>
      <c r="D28" s="11" t="s">
        <v>248</v>
      </c>
      <c r="E28" s="23">
        <v>4272</v>
      </c>
    </row>
    <row r="29" spans="1:5" ht="25.5">
      <c r="A29" s="21" t="s">
        <v>353</v>
      </c>
      <c r="B29" s="22" t="s">
        <v>237</v>
      </c>
      <c r="C29" s="11" t="s">
        <v>120</v>
      </c>
      <c r="D29" s="11" t="s">
        <v>248</v>
      </c>
      <c r="E29" s="23">
        <v>271796.96000000002</v>
      </c>
    </row>
    <row r="30" spans="1:5" ht="19.5" thickBot="1">
      <c r="A30" s="16" t="s">
        <v>20</v>
      </c>
      <c r="B30" s="17"/>
      <c r="C30" s="17"/>
      <c r="D30" s="18"/>
      <c r="E30" s="19">
        <f>SUM(E14:E29)</f>
        <v>514283.70400000003</v>
      </c>
    </row>
    <row r="31" spans="1:5" ht="18.75">
      <c r="A31" s="231"/>
      <c r="B31" s="231"/>
      <c r="C31" s="231"/>
      <c r="D31" s="232"/>
      <c r="E31" s="233"/>
    </row>
    <row r="32" spans="1:5">
      <c r="A32" s="5"/>
      <c r="B32" s="5"/>
      <c r="C32" s="5"/>
      <c r="D32" s="5"/>
      <c r="E32" s="6"/>
    </row>
    <row r="33" spans="1:5" ht="30.75" customHeight="1">
      <c r="A33" s="236" t="s">
        <v>354</v>
      </c>
      <c r="B33" s="236"/>
      <c r="C33" s="236"/>
      <c r="D33" s="236"/>
      <c r="E33" s="236"/>
    </row>
    <row r="34" spans="1:5">
      <c r="A34" s="126"/>
      <c r="B34" s="126"/>
      <c r="C34" s="126"/>
      <c r="D34" s="126"/>
      <c r="E34" s="127"/>
    </row>
    <row r="35" spans="1:5" ht="14.25" customHeight="1">
      <c r="A35" s="236" t="s">
        <v>210</v>
      </c>
      <c r="B35" s="236"/>
      <c r="C35" s="236"/>
      <c r="D35" s="236"/>
      <c r="E35" s="236"/>
    </row>
    <row r="36" spans="1:5">
      <c r="A36" s="5"/>
      <c r="B36" s="5"/>
      <c r="C36" s="5"/>
      <c r="D36" s="5"/>
      <c r="E36" s="6"/>
    </row>
    <row r="37" spans="1:5">
      <c r="A37" s="237" t="s">
        <v>211</v>
      </c>
      <c r="B37" s="237"/>
      <c r="C37" s="237"/>
      <c r="D37" s="237"/>
      <c r="E37" s="237"/>
    </row>
    <row r="38" spans="1:5">
      <c r="A38" s="5"/>
      <c r="B38" s="5"/>
      <c r="C38" s="5"/>
      <c r="D38" s="5"/>
      <c r="E38" s="6"/>
    </row>
    <row r="39" spans="1:5" ht="28.5" customHeight="1">
      <c r="A39" s="236" t="s">
        <v>21</v>
      </c>
      <c r="B39" s="236"/>
      <c r="C39" s="236"/>
      <c r="D39" s="236"/>
      <c r="E39" s="236"/>
    </row>
    <row r="40" spans="1:5">
      <c r="A40" s="5"/>
      <c r="B40" s="5"/>
      <c r="C40" s="5"/>
      <c r="D40" s="5"/>
      <c r="E40" s="6"/>
    </row>
    <row r="41" spans="1:5">
      <c r="A41" s="5"/>
      <c r="B41" s="5"/>
      <c r="C41" s="5"/>
      <c r="D41" s="5"/>
      <c r="E41" s="6"/>
    </row>
    <row r="42" spans="1:5">
      <c r="A42" s="238" t="s">
        <v>22</v>
      </c>
      <c r="B42" s="238"/>
      <c r="C42" s="238"/>
      <c r="D42" s="238"/>
      <c r="E42" s="238"/>
    </row>
    <row r="43" spans="1:5">
      <c r="A43" s="5"/>
      <c r="B43" s="5"/>
      <c r="C43" s="5"/>
      <c r="D43" s="5"/>
      <c r="E43" s="6"/>
    </row>
    <row r="44" spans="1:5">
      <c r="A44" s="5" t="s">
        <v>351</v>
      </c>
      <c r="B44" s="5" t="s">
        <v>352</v>
      </c>
      <c r="C44" s="5"/>
      <c r="D44" s="5"/>
      <c r="E44" s="6" t="s">
        <v>25</v>
      </c>
    </row>
    <row r="45" spans="1:5">
      <c r="A45" s="5"/>
      <c r="B45" s="5"/>
      <c r="C45" s="5"/>
      <c r="D45" s="5"/>
      <c r="E45" s="6" t="s">
        <v>27</v>
      </c>
    </row>
    <row r="46" spans="1:5">
      <c r="A46" s="5"/>
      <c r="B46" s="5"/>
      <c r="C46" s="5"/>
      <c r="D46" s="5"/>
      <c r="E46" s="6"/>
    </row>
    <row r="47" spans="1:5">
      <c r="A47" s="5"/>
      <c r="B47" s="5"/>
      <c r="C47" s="5"/>
      <c r="D47" s="5"/>
      <c r="E47" s="6"/>
    </row>
    <row r="48" spans="1:5">
      <c r="A48" s="5" t="s">
        <v>23</v>
      </c>
      <c r="B48" s="5" t="s">
        <v>165</v>
      </c>
      <c r="C48" s="5"/>
      <c r="D48" s="5"/>
      <c r="E48" s="6" t="s">
        <v>25</v>
      </c>
    </row>
    <row r="49" spans="1:5">
      <c r="A49" s="5"/>
      <c r="B49" s="237" t="s">
        <v>276</v>
      </c>
      <c r="C49" s="237"/>
      <c r="D49" s="237"/>
      <c r="E49" s="6" t="s">
        <v>27</v>
      </c>
    </row>
    <row r="50" spans="1:5">
      <c r="A50" s="5"/>
      <c r="B50" s="5"/>
      <c r="C50" s="5"/>
      <c r="D50" s="5"/>
      <c r="E50" s="6"/>
    </row>
    <row r="51" spans="1:5">
      <c r="A51" s="5"/>
      <c r="B51" s="5"/>
      <c r="C51" s="5"/>
      <c r="D51" s="5"/>
      <c r="E51" s="6"/>
    </row>
    <row r="52" spans="1:5">
      <c r="A52" s="5" t="s">
        <v>28</v>
      </c>
      <c r="B52" s="5" t="s">
        <v>24</v>
      </c>
      <c r="C52" s="5"/>
      <c r="D52" s="5"/>
      <c r="E52" s="6" t="s">
        <v>25</v>
      </c>
    </row>
    <row r="53" spans="1:5">
      <c r="A53" s="5"/>
      <c r="B53" s="235" t="s">
        <v>26</v>
      </c>
      <c r="C53" s="235"/>
      <c r="D53" s="235"/>
      <c r="E53" s="6" t="s">
        <v>27</v>
      </c>
    </row>
    <row r="54" spans="1:5">
      <c r="A54" s="5"/>
      <c r="B54" s="5"/>
      <c r="C54" s="5"/>
      <c r="D54" s="5"/>
      <c r="E54" s="6"/>
    </row>
  </sheetData>
  <mergeCells count="12">
    <mergeCell ref="A33:E33"/>
    <mergeCell ref="A1:E1"/>
    <mergeCell ref="A2:E2"/>
    <mergeCell ref="D4:E4"/>
    <mergeCell ref="A8:E8"/>
    <mergeCell ref="A11:E11"/>
    <mergeCell ref="B53:D53"/>
    <mergeCell ref="A35:E35"/>
    <mergeCell ref="A37:E37"/>
    <mergeCell ref="A39:E39"/>
    <mergeCell ref="A42:E42"/>
    <mergeCell ref="B49:D49"/>
  </mergeCells>
  <pageMargins left="0.23622047244094491" right="0.19685039370078741" top="0.23622047244094491" bottom="0.23622047244094491" header="0.15748031496062992" footer="0.15748031496062992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topLeftCell="A21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28"/>
    </row>
    <row r="2" spans="1:8" ht="36" customHeight="1">
      <c r="A2" s="240" t="s">
        <v>1</v>
      </c>
      <c r="B2" s="240"/>
      <c r="C2" s="240"/>
      <c r="D2" s="240"/>
      <c r="E2" s="240"/>
      <c r="F2" s="29"/>
    </row>
    <row r="3" spans="1:8">
      <c r="A3" s="1"/>
      <c r="B3" s="1"/>
      <c r="C3" s="1"/>
      <c r="D3" s="1"/>
      <c r="E3" s="2"/>
      <c r="F3" s="2"/>
    </row>
    <row r="4" spans="1:8" ht="15" customHeight="1">
      <c r="A4" s="25" t="s">
        <v>2</v>
      </c>
      <c r="B4" s="1"/>
      <c r="C4" s="1"/>
      <c r="D4" s="241" t="s">
        <v>253</v>
      </c>
      <c r="E4" s="241"/>
      <c r="F4" s="3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1.5" customHeight="1">
      <c r="A7" s="236" t="s">
        <v>136</v>
      </c>
      <c r="B7" s="236"/>
      <c r="C7" s="236"/>
      <c r="D7" s="236"/>
      <c r="E7" s="236"/>
      <c r="F7" s="2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40</v>
      </c>
      <c r="B9" s="236"/>
      <c r="C9" s="236"/>
      <c r="D9" s="236"/>
      <c r="E9" s="236"/>
      <c r="F9" s="25"/>
    </row>
    <row r="10" spans="1:8" ht="15.75" thickBot="1">
      <c r="A10" s="5"/>
      <c r="B10" s="5"/>
      <c r="C10" s="5"/>
      <c r="D10" s="5"/>
      <c r="E10" s="6"/>
      <c r="F10" s="6"/>
      <c r="H10">
        <v>230.2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1104.96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1436.4479999999999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80">
        <f>E14/12/H10</f>
        <v>1.324482334202143</v>
      </c>
      <c r="E14" s="148">
        <v>3658.75</v>
      </c>
      <c r="F14" s="38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v>2550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1.324482334202143</v>
      </c>
      <c r="E16" s="148">
        <v>3658.75</v>
      </c>
      <c r="F16" s="38"/>
      <c r="G16" s="111"/>
    </row>
    <row r="17" spans="1:8" ht="25.5">
      <c r="A17" s="14" t="s">
        <v>13</v>
      </c>
      <c r="B17" s="11" t="s">
        <v>105</v>
      </c>
      <c r="C17" s="11" t="s">
        <v>8</v>
      </c>
      <c r="D17" s="11">
        <v>8.44</v>
      </c>
      <c r="E17" s="148">
        <f t="shared" si="0"/>
        <v>23314.655999999999</v>
      </c>
      <c r="F17" s="38"/>
    </row>
    <row r="18" spans="1:8">
      <c r="A18" s="14" t="s">
        <v>29</v>
      </c>
      <c r="B18" s="11" t="s">
        <v>14</v>
      </c>
      <c r="C18" s="11" t="s">
        <v>8</v>
      </c>
      <c r="D18" s="12">
        <v>3.48</v>
      </c>
      <c r="E18" s="148">
        <f>D18*12*$H$10</f>
        <v>9613.1519999999982</v>
      </c>
      <c r="F18" s="38"/>
    </row>
    <row r="19" spans="1:8">
      <c r="A19" s="14" t="s">
        <v>33</v>
      </c>
      <c r="B19" s="11" t="s">
        <v>105</v>
      </c>
      <c r="C19" s="11" t="s">
        <v>8</v>
      </c>
      <c r="D19" s="12">
        <v>0.28999999999999998</v>
      </c>
      <c r="E19" s="148">
        <f t="shared" si="0"/>
        <v>801.09599999999989</v>
      </c>
      <c r="F19" s="38"/>
    </row>
    <row r="20" spans="1:8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2707.152</v>
      </c>
      <c r="F20" s="38"/>
    </row>
    <row r="21" spans="1:8" ht="25.5">
      <c r="A21" s="14" t="s">
        <v>98</v>
      </c>
      <c r="B21" s="11" t="s">
        <v>16</v>
      </c>
      <c r="C21" s="11" t="s">
        <v>8</v>
      </c>
      <c r="D21" s="12">
        <v>1.81</v>
      </c>
      <c r="E21" s="148">
        <f t="shared" si="0"/>
        <v>4999.9439999999995</v>
      </c>
      <c r="F21" s="38"/>
      <c r="G21" s="111"/>
    </row>
    <row r="22" spans="1:8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966.8399999999998</v>
      </c>
      <c r="F22" s="38"/>
      <c r="G22" s="111"/>
    </row>
    <row r="23" spans="1:8" ht="25.5">
      <c r="A23" s="14" t="s">
        <v>19</v>
      </c>
      <c r="B23" s="11" t="s">
        <v>14</v>
      </c>
      <c r="C23" s="11" t="s">
        <v>8</v>
      </c>
      <c r="D23" s="11">
        <v>1.1000000000000001</v>
      </c>
      <c r="E23" s="148">
        <f t="shared" si="0"/>
        <v>3038.64</v>
      </c>
      <c r="F23" s="38"/>
      <c r="G23" s="111"/>
    </row>
    <row r="24" spans="1:8" ht="19.5" thickBot="1">
      <c r="A24" s="16" t="s">
        <v>32</v>
      </c>
      <c r="B24" s="17"/>
      <c r="C24" s="17"/>
      <c r="D24" s="18"/>
      <c r="E24" s="110">
        <f>SUM(E12:E23)</f>
        <v>57850.387999999992</v>
      </c>
      <c r="F24" s="39"/>
      <c r="G24" s="111"/>
    </row>
    <row r="25" spans="1:8">
      <c r="A25" s="5"/>
      <c r="B25" s="5"/>
      <c r="C25" s="5"/>
      <c r="D25" s="5"/>
      <c r="E25" s="6"/>
      <c r="F25" s="6"/>
    </row>
    <row r="26" spans="1:8" ht="32.25" customHeight="1">
      <c r="A26" s="236" t="s">
        <v>331</v>
      </c>
      <c r="B26" s="236"/>
      <c r="C26" s="236"/>
      <c r="D26" s="236"/>
      <c r="E26" s="236"/>
      <c r="F26" s="25"/>
      <c r="H26" s="111"/>
    </row>
    <row r="27" spans="1:8">
      <c r="A27" s="126"/>
      <c r="B27" s="126"/>
      <c r="C27" s="126"/>
      <c r="D27" s="126"/>
      <c r="E27" s="127"/>
      <c r="F27" s="6"/>
    </row>
    <row r="28" spans="1:8" ht="33" customHeight="1">
      <c r="A28" s="236" t="s">
        <v>210</v>
      </c>
      <c r="B28" s="236"/>
      <c r="C28" s="236"/>
      <c r="D28" s="236"/>
      <c r="E28" s="236"/>
      <c r="F28" s="25"/>
    </row>
    <row r="29" spans="1:8">
      <c r="A29" s="5"/>
      <c r="B29" s="5"/>
      <c r="C29" s="5"/>
      <c r="D29" s="5"/>
      <c r="E29" s="6"/>
      <c r="F29" s="6"/>
    </row>
    <row r="30" spans="1:8">
      <c r="A30" s="237" t="s">
        <v>211</v>
      </c>
      <c r="B30" s="237"/>
      <c r="C30" s="237"/>
      <c r="D30" s="237"/>
      <c r="E30" s="237"/>
      <c r="F30" s="26"/>
    </row>
    <row r="31" spans="1:8">
      <c r="A31" s="5"/>
      <c r="B31" s="5"/>
      <c r="C31" s="5"/>
      <c r="D31" s="5"/>
      <c r="E31" s="6"/>
      <c r="F31" s="6"/>
    </row>
    <row r="32" spans="1:8" ht="29.25" customHeight="1">
      <c r="A32" s="236" t="s">
        <v>21</v>
      </c>
      <c r="B32" s="236"/>
      <c r="C32" s="236"/>
      <c r="D32" s="236"/>
      <c r="E32" s="236"/>
      <c r="F32" s="25"/>
    </row>
    <row r="33" spans="1:6">
      <c r="A33" s="5"/>
      <c r="B33" s="5"/>
      <c r="C33" s="5"/>
      <c r="D33" s="5"/>
      <c r="E33" s="6"/>
      <c r="F33" s="6"/>
    </row>
    <row r="34" spans="1:6" ht="28.5" customHeight="1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38" t="s">
        <v>22</v>
      </c>
      <c r="B36" s="238"/>
      <c r="C36" s="238"/>
      <c r="D36" s="238"/>
      <c r="E36" s="238"/>
      <c r="F36" s="27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C38" s="5"/>
      <c r="D38" s="5"/>
      <c r="E38" s="6" t="s">
        <v>25</v>
      </c>
      <c r="F38" s="6"/>
    </row>
    <row r="39" spans="1:6">
      <c r="A39" s="5"/>
      <c r="B39" s="5"/>
      <c r="C39" s="5"/>
      <c r="D39" s="5"/>
      <c r="E39" s="6" t="s">
        <v>27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23</v>
      </c>
      <c r="B42" s="5" t="s">
        <v>165</v>
      </c>
      <c r="C42" s="5"/>
      <c r="D42" s="5"/>
      <c r="E42" s="6" t="s">
        <v>25</v>
      </c>
      <c r="F42" s="6"/>
    </row>
    <row r="43" spans="1:6">
      <c r="A43" s="5"/>
      <c r="B43" s="237" t="s">
        <v>276</v>
      </c>
      <c r="C43" s="237"/>
      <c r="D43" s="237"/>
      <c r="E43" s="6" t="s">
        <v>27</v>
      </c>
      <c r="F43" s="6"/>
    </row>
    <row r="44" spans="1:6">
      <c r="A44" s="5"/>
      <c r="B44" s="5"/>
      <c r="C44" s="5"/>
      <c r="D44" s="5"/>
      <c r="E44" s="6"/>
      <c r="F44" s="6"/>
    </row>
    <row r="45" spans="1:6">
      <c r="A45" s="5"/>
      <c r="B45" s="5"/>
      <c r="C45" s="5"/>
      <c r="D45" s="5"/>
      <c r="E45" s="6"/>
    </row>
    <row r="46" spans="1:6">
      <c r="A46" s="5" t="s">
        <v>28</v>
      </c>
      <c r="B46" s="5" t="s">
        <v>24</v>
      </c>
      <c r="C46" s="5"/>
      <c r="D46" s="5"/>
      <c r="E46" s="6" t="s">
        <v>25</v>
      </c>
    </row>
    <row r="47" spans="1:6">
      <c r="A47" s="5"/>
      <c r="B47" s="235" t="s">
        <v>26</v>
      </c>
      <c r="C47" s="235"/>
      <c r="D47" s="235"/>
      <c r="E47" s="6" t="s">
        <v>27</v>
      </c>
    </row>
    <row r="48" spans="1:6">
      <c r="A48" s="5"/>
      <c r="B48" s="5"/>
      <c r="C48" s="5"/>
      <c r="D48" s="5"/>
      <c r="E48" s="6"/>
    </row>
  </sheetData>
  <mergeCells count="12">
    <mergeCell ref="B47:D47"/>
    <mergeCell ref="B43:D43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6:E36"/>
  </mergeCells>
  <pageMargins left="0.24" right="0.21" top="0.4" bottom="0.32" header="0.3" footer="0.2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topLeftCell="A23" workbookViewId="0">
      <selection activeCell="A38" sqref="A38:E50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16"/>
    </row>
    <row r="2" spans="1:8" ht="36" customHeight="1">
      <c r="A2" s="240" t="s">
        <v>1</v>
      </c>
      <c r="B2" s="240"/>
      <c r="C2" s="240"/>
      <c r="D2" s="240"/>
      <c r="E2" s="240"/>
      <c r="F2" s="117"/>
    </row>
    <row r="3" spans="1:8">
      <c r="A3" s="1"/>
      <c r="B3" s="1"/>
      <c r="C3" s="1"/>
      <c r="D3" s="1"/>
      <c r="E3" s="2"/>
      <c r="F3" s="2"/>
    </row>
    <row r="4" spans="1:8" ht="15" customHeight="1">
      <c r="A4" s="113" t="s">
        <v>2</v>
      </c>
      <c r="B4" s="1"/>
      <c r="C4" s="1"/>
      <c r="D4" s="241" t="s">
        <v>253</v>
      </c>
      <c r="E4" s="241"/>
      <c r="F4" s="118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4.5" customHeight="1">
      <c r="A7" s="236" t="s">
        <v>137</v>
      </c>
      <c r="B7" s="236"/>
      <c r="C7" s="236"/>
      <c r="D7" s="236"/>
      <c r="E7" s="236"/>
      <c r="F7" s="113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108</v>
      </c>
      <c r="B9" s="236"/>
      <c r="C9" s="236"/>
      <c r="D9" s="236"/>
      <c r="E9" s="236"/>
      <c r="F9" s="113"/>
    </row>
    <row r="10" spans="1:8" ht="15.75" thickBot="1">
      <c r="A10" s="5"/>
      <c r="B10" s="5"/>
      <c r="C10" s="5"/>
      <c r="D10" s="5"/>
      <c r="E10" s="6"/>
      <c r="F10" s="6"/>
      <c r="H10">
        <v>414.1</v>
      </c>
    </row>
    <row r="11" spans="1:8" ht="81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38.25">
      <c r="A12" s="14" t="s">
        <v>114</v>
      </c>
      <c r="B12" s="11" t="s">
        <v>105</v>
      </c>
      <c r="C12" s="11" t="s">
        <v>10</v>
      </c>
      <c r="D12" s="12">
        <v>0.97</v>
      </c>
      <c r="E12" s="13">
        <f>D12*$H$10*12</f>
        <v>4820.1239999999998</v>
      </c>
      <c r="F12" s="38"/>
      <c r="G12" s="111"/>
    </row>
    <row r="13" spans="1:8" ht="38.25">
      <c r="A13" s="14" t="s">
        <v>115</v>
      </c>
      <c r="B13" s="11" t="s">
        <v>14</v>
      </c>
      <c r="C13" s="11" t="s">
        <v>8</v>
      </c>
      <c r="D13" s="12">
        <v>1.04</v>
      </c>
      <c r="E13" s="13">
        <f>D13*$H$10*12</f>
        <v>5167.9680000000008</v>
      </c>
      <c r="F13" s="38"/>
    </row>
    <row r="14" spans="1:8" ht="63.75">
      <c r="A14" s="14" t="s">
        <v>99</v>
      </c>
      <c r="B14" s="11" t="s">
        <v>14</v>
      </c>
      <c r="C14" s="11" t="s">
        <v>8</v>
      </c>
      <c r="D14" s="12">
        <v>0.52</v>
      </c>
      <c r="E14" s="13">
        <f t="shared" ref="E14:E23" si="0">D14*$H$10*12</f>
        <v>2583.9840000000004</v>
      </c>
      <c r="F14" s="38"/>
    </row>
    <row r="15" spans="1:8" ht="25.5">
      <c r="A15" s="125" t="s">
        <v>35</v>
      </c>
      <c r="B15" s="11" t="s">
        <v>105</v>
      </c>
      <c r="C15" s="11" t="s">
        <v>8</v>
      </c>
      <c r="D15" s="12">
        <v>0.41</v>
      </c>
      <c r="E15" s="13">
        <f t="shared" si="0"/>
        <v>2037.3720000000001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0.74</v>
      </c>
      <c r="E16" s="13">
        <f t="shared" si="0"/>
        <v>3677.2080000000005</v>
      </c>
      <c r="F16" s="38"/>
    </row>
    <row r="17" spans="1:8" ht="25.5">
      <c r="A17" s="14" t="s">
        <v>13</v>
      </c>
      <c r="B17" s="11" t="s">
        <v>105</v>
      </c>
      <c r="C17" s="11" t="s">
        <v>8</v>
      </c>
      <c r="D17" s="11">
        <v>4</v>
      </c>
      <c r="E17" s="13">
        <f t="shared" si="0"/>
        <v>19876.800000000003</v>
      </c>
      <c r="F17" s="38"/>
    </row>
    <row r="18" spans="1:8">
      <c r="A18" s="14" t="s">
        <v>29</v>
      </c>
      <c r="B18" s="11" t="s">
        <v>14</v>
      </c>
      <c r="C18" s="11" t="s">
        <v>8</v>
      </c>
      <c r="D18" s="12">
        <v>3.18</v>
      </c>
      <c r="E18" s="13">
        <f t="shared" si="0"/>
        <v>15802.056000000002</v>
      </c>
      <c r="F18" s="38"/>
    </row>
    <row r="19" spans="1:8">
      <c r="A19" s="14" t="s">
        <v>33</v>
      </c>
      <c r="B19" s="11" t="s">
        <v>105</v>
      </c>
      <c r="C19" s="11" t="s">
        <v>8</v>
      </c>
      <c r="D19" s="12">
        <v>0.19</v>
      </c>
      <c r="E19" s="13">
        <f t="shared" si="0"/>
        <v>944.14800000000002</v>
      </c>
      <c r="F19" s="38"/>
    </row>
    <row r="20" spans="1:8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 t="shared" si="0"/>
        <v>4869.8160000000007</v>
      </c>
      <c r="F20" s="38"/>
    </row>
    <row r="21" spans="1:8" ht="25.5">
      <c r="A21" s="14" t="s">
        <v>100</v>
      </c>
      <c r="B21" s="11" t="s">
        <v>16</v>
      </c>
      <c r="C21" s="11" t="s">
        <v>8</v>
      </c>
      <c r="D21" s="12">
        <v>0.61</v>
      </c>
      <c r="E21" s="13">
        <f t="shared" si="0"/>
        <v>3031.212</v>
      </c>
      <c r="F21" s="38"/>
    </row>
    <row r="22" spans="1:8" ht="25.5">
      <c r="A22" s="14" t="s">
        <v>18</v>
      </c>
      <c r="B22" s="11" t="s">
        <v>16</v>
      </c>
      <c r="C22" s="11" t="s">
        <v>8</v>
      </c>
      <c r="D22" s="11">
        <v>0.35</v>
      </c>
      <c r="E22" s="13">
        <f t="shared" si="0"/>
        <v>1739.22</v>
      </c>
      <c r="F22" s="38"/>
      <c r="G22" s="111"/>
    </row>
    <row r="23" spans="1:8" ht="25.5">
      <c r="A23" s="14" t="s">
        <v>19</v>
      </c>
      <c r="B23" s="11" t="s">
        <v>14</v>
      </c>
      <c r="C23" s="11" t="s">
        <v>8</v>
      </c>
      <c r="D23" s="11">
        <v>1.1000000000000001</v>
      </c>
      <c r="E23" s="13">
        <f t="shared" si="0"/>
        <v>5466.1200000000008</v>
      </c>
      <c r="F23" s="38"/>
      <c r="G23" s="111"/>
    </row>
    <row r="24" spans="1:8" ht="25.5">
      <c r="A24" s="21" t="s">
        <v>123</v>
      </c>
      <c r="B24" s="22" t="s">
        <v>252</v>
      </c>
      <c r="C24" s="22" t="s">
        <v>120</v>
      </c>
      <c r="D24" s="22" t="s">
        <v>251</v>
      </c>
      <c r="E24" s="179">
        <f>35093.45/1000*H10/2</f>
        <v>7266.0988225000001</v>
      </c>
      <c r="F24" s="38"/>
      <c r="G24" s="111"/>
    </row>
    <row r="25" spans="1:8">
      <c r="A25" s="14" t="s">
        <v>285</v>
      </c>
      <c r="B25" s="11" t="s">
        <v>234</v>
      </c>
      <c r="C25" s="11" t="s">
        <v>120</v>
      </c>
      <c r="D25" s="11" t="s">
        <v>249</v>
      </c>
      <c r="E25" s="181">
        <v>29000</v>
      </c>
      <c r="F25" s="38"/>
      <c r="G25" s="111"/>
    </row>
    <row r="26" spans="1:8" ht="19.5" thickBot="1">
      <c r="A26" s="16" t="s">
        <v>32</v>
      </c>
      <c r="B26" s="17"/>
      <c r="C26" s="17"/>
      <c r="D26" s="18"/>
      <c r="E26" s="110">
        <f>SUM(E12:E25)</f>
        <v>106282.12682250001</v>
      </c>
      <c r="F26" s="39"/>
      <c r="G26" s="111"/>
    </row>
    <row r="27" spans="1:8">
      <c r="A27" s="5"/>
      <c r="B27" s="5"/>
      <c r="C27" s="5"/>
      <c r="D27" s="5"/>
      <c r="E27" s="6"/>
      <c r="F27" s="6"/>
    </row>
    <row r="28" spans="1:8" ht="30" customHeight="1">
      <c r="A28" s="236" t="s">
        <v>286</v>
      </c>
      <c r="B28" s="236"/>
      <c r="C28" s="236"/>
      <c r="D28" s="236"/>
      <c r="E28" s="236"/>
      <c r="F28" s="113"/>
      <c r="H28" s="111"/>
    </row>
    <row r="29" spans="1:8">
      <c r="A29" s="126"/>
      <c r="B29" s="126"/>
      <c r="C29" s="126"/>
      <c r="D29" s="126"/>
      <c r="E29" s="127"/>
      <c r="F29" s="6"/>
    </row>
    <row r="30" spans="1:8" ht="32.25" customHeight="1">
      <c r="A30" s="236" t="s">
        <v>210</v>
      </c>
      <c r="B30" s="236"/>
      <c r="C30" s="236"/>
      <c r="D30" s="236"/>
      <c r="E30" s="236"/>
      <c r="F30" s="113"/>
    </row>
    <row r="31" spans="1:8">
      <c r="A31" s="5"/>
      <c r="B31" s="5"/>
      <c r="C31" s="5"/>
      <c r="D31" s="5"/>
      <c r="E31" s="6"/>
      <c r="F31" s="6"/>
    </row>
    <row r="32" spans="1:8">
      <c r="A32" s="237" t="s">
        <v>211</v>
      </c>
      <c r="B32" s="237"/>
      <c r="C32" s="237"/>
      <c r="D32" s="237"/>
      <c r="E32" s="237"/>
      <c r="F32" s="114"/>
    </row>
    <row r="33" spans="1:6">
      <c r="A33" s="5"/>
      <c r="B33" s="5"/>
      <c r="C33" s="5"/>
      <c r="D33" s="5"/>
      <c r="E33" s="6"/>
      <c r="F33" s="6"/>
    </row>
    <row r="34" spans="1:6" ht="31.5" customHeight="1">
      <c r="A34" s="236" t="s">
        <v>21</v>
      </c>
      <c r="B34" s="236"/>
      <c r="C34" s="236"/>
      <c r="D34" s="236"/>
      <c r="E34" s="236"/>
      <c r="F34" s="113"/>
    </row>
    <row r="35" spans="1:6">
      <c r="A35" s="5"/>
      <c r="B35" s="5"/>
      <c r="C35" s="5"/>
      <c r="D35" s="5"/>
      <c r="E35" s="6"/>
      <c r="F35" s="6"/>
    </row>
    <row r="36" spans="1:6" ht="28.5" customHeight="1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238" t="s">
        <v>22</v>
      </c>
      <c r="B38" s="238"/>
      <c r="C38" s="238"/>
      <c r="D38" s="238"/>
      <c r="E38" s="238"/>
      <c r="F38" s="115"/>
    </row>
    <row r="39" spans="1:6">
      <c r="A39" s="5"/>
      <c r="B39" s="5"/>
      <c r="C39" s="5"/>
      <c r="D39" s="5"/>
      <c r="E39" s="6"/>
      <c r="F39" s="6"/>
    </row>
    <row r="40" spans="1:6">
      <c r="A40" s="5" t="s">
        <v>351</v>
      </c>
      <c r="B40" s="5" t="s">
        <v>352</v>
      </c>
      <c r="C40" s="5"/>
      <c r="D40" s="5"/>
      <c r="E40" s="6" t="s">
        <v>25</v>
      </c>
      <c r="F40" s="6"/>
    </row>
    <row r="41" spans="1:6">
      <c r="A41" s="5"/>
      <c r="B41" s="5"/>
      <c r="C41" s="5"/>
      <c r="D41" s="5"/>
      <c r="E41" s="6" t="s">
        <v>27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23</v>
      </c>
      <c r="B44" s="5" t="s">
        <v>165</v>
      </c>
      <c r="C44" s="5"/>
      <c r="D44" s="5"/>
      <c r="E44" s="6" t="s">
        <v>25</v>
      </c>
      <c r="F44" s="6"/>
    </row>
    <row r="45" spans="1:6">
      <c r="A45" s="5"/>
      <c r="B45" s="237" t="s">
        <v>276</v>
      </c>
      <c r="C45" s="237"/>
      <c r="D45" s="237"/>
      <c r="E45" s="6" t="s">
        <v>27</v>
      </c>
      <c r="F45" s="6"/>
    </row>
    <row r="46" spans="1:6">
      <c r="A46" s="5"/>
      <c r="B46" s="5"/>
      <c r="C46" s="5"/>
      <c r="D46" s="5"/>
      <c r="E46" s="6"/>
      <c r="F46" s="6"/>
    </row>
    <row r="47" spans="1:6">
      <c r="A47" s="5"/>
      <c r="B47" s="5"/>
      <c r="C47" s="5"/>
      <c r="D47" s="5"/>
      <c r="E47" s="6"/>
    </row>
    <row r="48" spans="1:6">
      <c r="A48" s="5" t="s">
        <v>28</v>
      </c>
      <c r="B48" s="5" t="s">
        <v>24</v>
      </c>
      <c r="C48" s="5"/>
      <c r="D48" s="5"/>
      <c r="E48" s="6" t="s">
        <v>25</v>
      </c>
    </row>
    <row r="49" spans="1:5">
      <c r="A49" s="5"/>
      <c r="B49" s="235" t="s">
        <v>26</v>
      </c>
      <c r="C49" s="235"/>
      <c r="D49" s="235"/>
      <c r="E49" s="6" t="s">
        <v>27</v>
      </c>
    </row>
    <row r="50" spans="1:5">
      <c r="A50" s="5"/>
      <c r="B50" s="5"/>
      <c r="C50" s="5"/>
      <c r="D50" s="5"/>
      <c r="E50" s="6"/>
    </row>
  </sheetData>
  <mergeCells count="12">
    <mergeCell ref="A28:E28"/>
    <mergeCell ref="A1:E1"/>
    <mergeCell ref="A2:E2"/>
    <mergeCell ref="D4:E4"/>
    <mergeCell ref="A7:E7"/>
    <mergeCell ref="A9:E9"/>
    <mergeCell ref="B49:D49"/>
    <mergeCell ref="B45:D45"/>
    <mergeCell ref="A30:E30"/>
    <mergeCell ref="A32:E32"/>
    <mergeCell ref="A34:E34"/>
    <mergeCell ref="A38:E38"/>
  </mergeCells>
  <pageMargins left="0.24" right="0.21" top="0.4" bottom="0.32" header="0.3" footer="0.2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topLeftCell="A21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28"/>
    </row>
    <row r="2" spans="1:8" ht="36" customHeight="1">
      <c r="A2" s="240" t="s">
        <v>1</v>
      </c>
      <c r="B2" s="240"/>
      <c r="C2" s="240"/>
      <c r="D2" s="240"/>
      <c r="E2" s="240"/>
      <c r="F2" s="29"/>
    </row>
    <row r="3" spans="1:8">
      <c r="A3" s="1"/>
      <c r="B3" s="1"/>
      <c r="C3" s="1"/>
      <c r="D3" s="1"/>
      <c r="E3" s="2"/>
      <c r="F3" s="2"/>
    </row>
    <row r="4" spans="1:8" ht="15" customHeight="1">
      <c r="A4" s="25" t="s">
        <v>2</v>
      </c>
      <c r="B4" s="1"/>
      <c r="C4" s="1"/>
      <c r="D4" s="241" t="s">
        <v>253</v>
      </c>
      <c r="E4" s="241"/>
      <c r="F4" s="3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3" customHeight="1">
      <c r="A7" s="236" t="s">
        <v>138</v>
      </c>
      <c r="B7" s="236"/>
      <c r="C7" s="236"/>
      <c r="D7" s="236"/>
      <c r="E7" s="236"/>
      <c r="F7" s="2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42</v>
      </c>
      <c r="B9" s="236"/>
      <c r="C9" s="236"/>
      <c r="D9" s="236"/>
      <c r="E9" s="236"/>
      <c r="F9" s="25"/>
    </row>
    <row r="10" spans="1:8" ht="15.75" thickBot="1">
      <c r="A10" s="5"/>
      <c r="B10" s="5"/>
      <c r="C10" s="5"/>
      <c r="D10" s="5"/>
      <c r="E10" s="6"/>
      <c r="F10" s="6"/>
      <c r="H10">
        <f>57.4+336.8</f>
        <v>394.2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1892.1600000000003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2459.808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80">
        <f>E14/12/H10</f>
        <v>0.53906646372399802</v>
      </c>
      <c r="E14" s="148">
        <v>2550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2838.24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1.6637070860815155</v>
      </c>
      <c r="E16" s="148">
        <v>7870</v>
      </c>
      <c r="F16" s="38"/>
    </row>
    <row r="17" spans="1:7" ht="25.5">
      <c r="A17" s="14" t="s">
        <v>13</v>
      </c>
      <c r="B17" s="11" t="s">
        <v>105</v>
      </c>
      <c r="C17" s="11" t="s">
        <v>8</v>
      </c>
      <c r="D17" s="11">
        <v>5.86</v>
      </c>
      <c r="E17" s="148">
        <f t="shared" si="0"/>
        <v>27720.144000000004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15042.672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0.24</v>
      </c>
      <c r="E19" s="148">
        <f t="shared" si="0"/>
        <v>1135.2959999999998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4635.7919999999995</v>
      </c>
      <c r="F20" s="38"/>
    </row>
    <row r="21" spans="1:7" ht="25.5">
      <c r="A21" s="14" t="s">
        <v>17</v>
      </c>
      <c r="B21" s="11" t="s">
        <v>16</v>
      </c>
      <c r="C21" s="11" t="s">
        <v>8</v>
      </c>
      <c r="D21" s="12">
        <v>0.61</v>
      </c>
      <c r="E21" s="148">
        <f t="shared" si="0"/>
        <v>2885.5439999999999</v>
      </c>
      <c r="F21" s="38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1655.6399999999996</v>
      </c>
      <c r="F22" s="38"/>
    </row>
    <row r="23" spans="1:7" ht="25.5">
      <c r="A23" s="14" t="s">
        <v>19</v>
      </c>
      <c r="B23" s="11" t="s">
        <v>14</v>
      </c>
      <c r="C23" s="11" t="s">
        <v>8</v>
      </c>
      <c r="D23" s="11">
        <v>1.1000000000000001</v>
      </c>
      <c r="E23" s="148">
        <f t="shared" si="0"/>
        <v>5203.4400000000005</v>
      </c>
      <c r="F23" s="38"/>
      <c r="G23" s="111"/>
    </row>
    <row r="24" spans="1:7" ht="25.5">
      <c r="A24" s="14" t="s">
        <v>123</v>
      </c>
      <c r="B24" s="22" t="s">
        <v>252</v>
      </c>
      <c r="C24" s="11" t="s">
        <v>120</v>
      </c>
      <c r="D24" s="11" t="s">
        <v>251</v>
      </c>
      <c r="E24" s="13">
        <v>7246.75</v>
      </c>
      <c r="F24" s="38"/>
      <c r="G24" s="111"/>
    </row>
    <row r="25" spans="1:7" ht="19.5" thickBot="1">
      <c r="A25" s="16" t="s">
        <v>32</v>
      </c>
      <c r="B25" s="17"/>
      <c r="C25" s="17"/>
      <c r="D25" s="18"/>
      <c r="E25" s="110">
        <f>SUM(E12:E24)</f>
        <v>83135.48599999999</v>
      </c>
      <c r="F25" s="39"/>
    </row>
    <row r="26" spans="1:7">
      <c r="A26" s="5"/>
      <c r="B26" s="5"/>
      <c r="C26" s="5"/>
      <c r="D26" s="5"/>
      <c r="E26" s="6"/>
      <c r="F26" s="6"/>
    </row>
    <row r="27" spans="1:7" ht="31.5" customHeight="1">
      <c r="A27" s="236" t="s">
        <v>287</v>
      </c>
      <c r="B27" s="236"/>
      <c r="C27" s="236"/>
      <c r="D27" s="236"/>
      <c r="E27" s="236"/>
      <c r="F27" s="25"/>
    </row>
    <row r="28" spans="1:7">
      <c r="A28" s="126"/>
      <c r="B28" s="126"/>
      <c r="C28" s="126"/>
      <c r="D28" s="126"/>
      <c r="E28" s="127"/>
      <c r="F28" s="6"/>
    </row>
    <row r="29" spans="1:7" ht="30" customHeight="1">
      <c r="A29" s="236" t="s">
        <v>210</v>
      </c>
      <c r="B29" s="236"/>
      <c r="C29" s="236"/>
      <c r="D29" s="236"/>
      <c r="E29" s="236"/>
      <c r="F29" s="25"/>
    </row>
    <row r="30" spans="1:7">
      <c r="A30" s="5"/>
      <c r="B30" s="5"/>
      <c r="C30" s="5"/>
      <c r="D30" s="5"/>
      <c r="E30" s="6"/>
      <c r="F30" s="6"/>
    </row>
    <row r="31" spans="1:7">
      <c r="A31" s="237" t="s">
        <v>211</v>
      </c>
      <c r="B31" s="237"/>
      <c r="C31" s="237"/>
      <c r="D31" s="237"/>
      <c r="E31" s="237"/>
      <c r="F31" s="26"/>
    </row>
    <row r="32" spans="1:7">
      <c r="A32" s="5"/>
      <c r="B32" s="5"/>
      <c r="C32" s="5"/>
      <c r="D32" s="5"/>
      <c r="E32" s="6"/>
      <c r="F32" s="6"/>
    </row>
    <row r="33" spans="1:6" ht="30" customHeight="1">
      <c r="A33" s="236" t="s">
        <v>21</v>
      </c>
      <c r="B33" s="236"/>
      <c r="C33" s="236"/>
      <c r="D33" s="236"/>
      <c r="E33" s="236"/>
      <c r="F33" s="25"/>
    </row>
    <row r="34" spans="1:6">
      <c r="A34" s="5"/>
      <c r="B34" s="5"/>
      <c r="C34" s="5"/>
      <c r="D34" s="5"/>
      <c r="E34" s="6"/>
      <c r="F34" s="6"/>
    </row>
    <row r="35" spans="1:6" ht="15" customHeight="1">
      <c r="A35" s="5"/>
      <c r="B35" s="5"/>
      <c r="C35" s="5"/>
      <c r="D35" s="5"/>
      <c r="E35" s="6"/>
      <c r="F35" s="6"/>
    </row>
    <row r="36" spans="1:6">
      <c r="A36" s="119"/>
      <c r="B36" s="119"/>
      <c r="C36" s="119"/>
      <c r="D36" s="119"/>
      <c r="E36" s="119"/>
      <c r="F36" s="6"/>
    </row>
    <row r="37" spans="1:6">
      <c r="A37" s="238" t="s">
        <v>22</v>
      </c>
      <c r="B37" s="238"/>
      <c r="C37" s="238"/>
      <c r="D37" s="238"/>
      <c r="E37" s="238"/>
      <c r="F37" s="27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C39" s="5"/>
      <c r="D39" s="5"/>
      <c r="E39" s="6" t="s">
        <v>25</v>
      </c>
      <c r="F39" s="6"/>
    </row>
    <row r="40" spans="1:6">
      <c r="A40" s="5"/>
      <c r="B40" s="5"/>
      <c r="C40" s="5"/>
      <c r="D40" s="5"/>
      <c r="E40" s="6" t="s">
        <v>27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23</v>
      </c>
      <c r="B43" s="5" t="s">
        <v>165</v>
      </c>
      <c r="C43" s="5"/>
      <c r="D43" s="5"/>
      <c r="E43" s="6" t="s">
        <v>25</v>
      </c>
      <c r="F43" s="6"/>
    </row>
    <row r="44" spans="1:6">
      <c r="A44" s="5"/>
      <c r="B44" s="237" t="s">
        <v>276</v>
      </c>
      <c r="C44" s="237"/>
      <c r="D44" s="237"/>
      <c r="E44" s="6" t="s">
        <v>27</v>
      </c>
      <c r="F44" s="6"/>
    </row>
    <row r="45" spans="1:6">
      <c r="A45" s="5"/>
      <c r="B45" s="5"/>
      <c r="C45" s="5"/>
      <c r="D45" s="5"/>
      <c r="E45" s="6"/>
      <c r="F45" s="6"/>
    </row>
    <row r="46" spans="1:6">
      <c r="A46" s="5"/>
      <c r="B46" s="5"/>
      <c r="C46" s="5"/>
      <c r="D46" s="5"/>
      <c r="E46" s="6"/>
    </row>
    <row r="47" spans="1:6">
      <c r="A47" s="5" t="s">
        <v>28</v>
      </c>
      <c r="B47" s="5" t="s">
        <v>24</v>
      </c>
      <c r="C47" s="5"/>
      <c r="D47" s="5"/>
      <c r="E47" s="6" t="s">
        <v>25</v>
      </c>
    </row>
    <row r="48" spans="1:6">
      <c r="A48" s="5"/>
      <c r="B48" s="235" t="s">
        <v>26</v>
      </c>
      <c r="C48" s="235"/>
      <c r="D48" s="235"/>
      <c r="E48" s="6" t="s">
        <v>27</v>
      </c>
    </row>
    <row r="49" spans="1:5">
      <c r="A49" s="5"/>
      <c r="B49" s="5"/>
      <c r="C49" s="5"/>
      <c r="D49" s="5"/>
      <c r="E49" s="6"/>
    </row>
  </sheetData>
  <mergeCells count="12">
    <mergeCell ref="B48:D48"/>
    <mergeCell ref="B44:D44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7:E37"/>
  </mergeCells>
  <pageMargins left="0.24" right="0.21" top="0.4" bottom="0.32" header="0.3" footer="0.2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topLeftCell="A24" workbookViewId="0">
      <selection activeCell="A31" sqref="A31:E4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28"/>
    </row>
    <row r="2" spans="1:8" ht="36" customHeight="1">
      <c r="A2" s="240" t="s">
        <v>1</v>
      </c>
      <c r="B2" s="240"/>
      <c r="C2" s="240"/>
      <c r="D2" s="240"/>
      <c r="E2" s="240"/>
      <c r="F2" s="29"/>
    </row>
    <row r="3" spans="1:8">
      <c r="A3" s="1"/>
      <c r="B3" s="1"/>
      <c r="C3" s="1"/>
      <c r="D3" s="1"/>
      <c r="E3" s="2"/>
      <c r="F3" s="2"/>
    </row>
    <row r="4" spans="1:8" ht="15" customHeight="1">
      <c r="A4" s="25" t="s">
        <v>2</v>
      </c>
      <c r="B4" s="1"/>
      <c r="C4" s="1"/>
      <c r="D4" s="241" t="s">
        <v>253</v>
      </c>
      <c r="E4" s="241"/>
      <c r="F4" s="3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" customHeight="1">
      <c r="A7" s="236" t="s">
        <v>139</v>
      </c>
      <c r="B7" s="236"/>
      <c r="C7" s="236"/>
      <c r="D7" s="236"/>
      <c r="E7" s="236"/>
      <c r="F7" s="2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43</v>
      </c>
      <c r="B9" s="236"/>
      <c r="C9" s="236"/>
      <c r="D9" s="236"/>
      <c r="E9" s="236"/>
      <c r="F9" s="25"/>
    </row>
    <row r="10" spans="1:8" ht="15.75" thickBot="1">
      <c r="A10" s="5"/>
      <c r="B10" s="5"/>
      <c r="C10" s="5"/>
      <c r="D10" s="5"/>
      <c r="E10" s="6"/>
      <c r="F10" s="6"/>
      <c r="H10">
        <v>562.6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9.5" customHeight="1">
      <c r="A12" s="14" t="s">
        <v>114</v>
      </c>
      <c r="B12" s="11" t="s">
        <v>105</v>
      </c>
      <c r="C12" s="11" t="s">
        <v>10</v>
      </c>
      <c r="D12" s="80">
        <f>E12/12/H10</f>
        <v>0.844294347671525</v>
      </c>
      <c r="E12" s="13">
        <v>5700</v>
      </c>
      <c r="F12" s="38"/>
      <c r="G12" s="111"/>
    </row>
    <row r="13" spans="1:8" ht="46.5" customHeight="1">
      <c r="A13" s="14" t="s">
        <v>115</v>
      </c>
      <c r="B13" s="11" t="s">
        <v>14</v>
      </c>
      <c r="C13" s="11" t="s">
        <v>8</v>
      </c>
      <c r="D13" s="12">
        <v>0.55000000000000004</v>
      </c>
      <c r="E13" s="13">
        <f>D13*12*H10</f>
        <v>3713.1600000000003</v>
      </c>
      <c r="F13" s="38"/>
    </row>
    <row r="14" spans="1:8" ht="61.5" customHeight="1">
      <c r="A14" s="14" t="s">
        <v>11</v>
      </c>
      <c r="B14" s="11" t="s">
        <v>105</v>
      </c>
      <c r="C14" s="11" t="s">
        <v>12</v>
      </c>
      <c r="D14" s="80">
        <f>E14/12/H10</f>
        <v>0.81418858869534305</v>
      </c>
      <c r="E14" s="13">
        <v>5496.75</v>
      </c>
      <c r="F14" s="38"/>
      <c r="G14" s="111"/>
    </row>
    <row r="15" spans="1:8" ht="30.75" customHeight="1">
      <c r="A15" s="14" t="s">
        <v>13</v>
      </c>
      <c r="B15" s="11" t="s">
        <v>105</v>
      </c>
      <c r="C15" s="11" t="s">
        <v>8</v>
      </c>
      <c r="D15" s="11">
        <v>8.6199999999999992</v>
      </c>
      <c r="E15" s="13">
        <f>D15*12*H10</f>
        <v>58195.344000000005</v>
      </c>
      <c r="F15" s="38"/>
    </row>
    <row r="16" spans="1:8" ht="21" customHeight="1">
      <c r="A16" s="14" t="s">
        <v>29</v>
      </c>
      <c r="B16" s="11" t="s">
        <v>14</v>
      </c>
      <c r="C16" s="11" t="s">
        <v>8</v>
      </c>
      <c r="D16" s="12">
        <v>2.48</v>
      </c>
      <c r="E16" s="13">
        <f>D16*12*H10</f>
        <v>16742.975999999999</v>
      </c>
      <c r="F16" s="38"/>
    </row>
    <row r="17" spans="1:10" ht="34.5" customHeight="1">
      <c r="A17" s="14" t="s">
        <v>15</v>
      </c>
      <c r="B17" s="11" t="s">
        <v>16</v>
      </c>
      <c r="C17" s="11" t="s">
        <v>8</v>
      </c>
      <c r="D17" s="12">
        <v>0.98</v>
      </c>
      <c r="E17" s="13">
        <f>D17*12*H10</f>
        <v>6616.1760000000004</v>
      </c>
      <c r="F17" s="38"/>
    </row>
    <row r="18" spans="1:10" ht="30.75" customHeight="1">
      <c r="A18" s="14" t="s">
        <v>18</v>
      </c>
      <c r="B18" s="11" t="s">
        <v>16</v>
      </c>
      <c r="C18" s="11" t="s">
        <v>8</v>
      </c>
      <c r="D18" s="11">
        <v>0.35</v>
      </c>
      <c r="E18" s="13">
        <f>D18*12*H10</f>
        <v>2362.9199999999996</v>
      </c>
      <c r="F18" s="38"/>
      <c r="G18" s="111"/>
    </row>
    <row r="19" spans="1:10" ht="29.25" customHeight="1">
      <c r="A19" s="14" t="s">
        <v>19</v>
      </c>
      <c r="B19" s="11" t="s">
        <v>14</v>
      </c>
      <c r="C19" s="11" t="s">
        <v>8</v>
      </c>
      <c r="D19" s="11">
        <v>0.53</v>
      </c>
      <c r="E19" s="13">
        <f>D19*12*H10</f>
        <v>3578.1360000000004</v>
      </c>
      <c r="F19" s="38"/>
      <c r="G19" s="111"/>
      <c r="J19" s="111"/>
    </row>
    <row r="20" spans="1:10" ht="19.5" thickBot="1">
      <c r="A20" s="16" t="s">
        <v>32</v>
      </c>
      <c r="B20" s="17"/>
      <c r="C20" s="17"/>
      <c r="D20" s="18"/>
      <c r="E20" s="110">
        <f>SUM(E12:E19)</f>
        <v>102405.462</v>
      </c>
      <c r="F20" s="39"/>
      <c r="G20" s="111"/>
    </row>
    <row r="21" spans="1:10">
      <c r="A21" s="5"/>
      <c r="B21" s="5"/>
      <c r="C21" s="5"/>
      <c r="D21" s="5"/>
      <c r="E21" s="6"/>
      <c r="F21" s="6"/>
    </row>
    <row r="22" spans="1:10" ht="29.25" customHeight="1">
      <c r="A22" s="236" t="s">
        <v>288</v>
      </c>
      <c r="B22" s="236"/>
      <c r="C22" s="236"/>
      <c r="D22" s="236"/>
      <c r="E22" s="236"/>
      <c r="F22" s="25"/>
    </row>
    <row r="23" spans="1:10">
      <c r="A23" s="126"/>
      <c r="B23" s="126"/>
      <c r="C23" s="126"/>
      <c r="D23" s="126"/>
      <c r="E23" s="127"/>
      <c r="F23" s="6"/>
    </row>
    <row r="24" spans="1:10" ht="32.25" customHeight="1">
      <c r="A24" s="236" t="s">
        <v>210</v>
      </c>
      <c r="B24" s="236"/>
      <c r="C24" s="236"/>
      <c r="D24" s="236"/>
      <c r="E24" s="236"/>
      <c r="F24" s="25"/>
    </row>
    <row r="25" spans="1:10">
      <c r="A25" s="5"/>
      <c r="B25" s="5"/>
      <c r="C25" s="5"/>
      <c r="D25" s="5"/>
      <c r="E25" s="6"/>
      <c r="F25" s="6"/>
    </row>
    <row r="26" spans="1:10">
      <c r="A26" s="237" t="s">
        <v>211</v>
      </c>
      <c r="B26" s="237"/>
      <c r="C26" s="237"/>
      <c r="D26" s="237"/>
      <c r="E26" s="237"/>
      <c r="F26" s="120"/>
    </row>
    <row r="27" spans="1:10">
      <c r="A27" s="5"/>
      <c r="B27" s="5"/>
      <c r="C27" s="5"/>
      <c r="D27" s="5"/>
      <c r="E27" s="6"/>
      <c r="F27" s="6"/>
    </row>
    <row r="28" spans="1:10" ht="30.75" customHeight="1">
      <c r="A28" s="236" t="s">
        <v>21</v>
      </c>
      <c r="B28" s="236"/>
      <c r="C28" s="236"/>
      <c r="D28" s="236"/>
      <c r="E28" s="236"/>
      <c r="F28" s="25"/>
    </row>
    <row r="29" spans="1:10">
      <c r="A29" s="5"/>
      <c r="B29" s="5"/>
      <c r="C29" s="5"/>
      <c r="D29" s="5"/>
      <c r="E29" s="6"/>
      <c r="F29" s="6"/>
    </row>
    <row r="30" spans="1:10" ht="15" customHeight="1">
      <c r="A30" s="5"/>
      <c r="B30" s="5"/>
      <c r="C30" s="5"/>
      <c r="D30" s="5"/>
      <c r="E30" s="6"/>
      <c r="F30" s="6"/>
    </row>
    <row r="31" spans="1:10">
      <c r="A31" s="238" t="s">
        <v>22</v>
      </c>
      <c r="B31" s="238"/>
      <c r="C31" s="238"/>
      <c r="D31" s="238"/>
      <c r="E31" s="238"/>
      <c r="F31" s="27"/>
    </row>
    <row r="32" spans="1:10">
      <c r="A32" s="5"/>
      <c r="B32" s="5"/>
      <c r="C32" s="5"/>
      <c r="D32" s="5"/>
      <c r="E32" s="6"/>
      <c r="F32" s="6"/>
    </row>
    <row r="33" spans="1:6">
      <c r="A33" s="5" t="s">
        <v>351</v>
      </c>
      <c r="B33" s="5" t="s">
        <v>352</v>
      </c>
      <c r="C33" s="5"/>
      <c r="D33" s="5"/>
      <c r="E33" s="6" t="s">
        <v>25</v>
      </c>
      <c r="F33" s="6"/>
    </row>
    <row r="34" spans="1:6">
      <c r="A34" s="5"/>
      <c r="B34" s="5"/>
      <c r="C34" s="5"/>
      <c r="D34" s="5"/>
      <c r="E34" s="6" t="s">
        <v>27</v>
      </c>
      <c r="F34" s="6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5" t="s">
        <v>23</v>
      </c>
      <c r="B37" s="5" t="s">
        <v>165</v>
      </c>
      <c r="C37" s="5"/>
      <c r="D37" s="5"/>
      <c r="E37" s="6" t="s">
        <v>25</v>
      </c>
      <c r="F37" s="6"/>
    </row>
    <row r="38" spans="1:6">
      <c r="A38" s="5"/>
      <c r="B38" s="237" t="s">
        <v>276</v>
      </c>
      <c r="C38" s="237"/>
      <c r="D38" s="237"/>
      <c r="E38" s="6" t="s">
        <v>27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</row>
    <row r="41" spans="1:6">
      <c r="A41" s="5" t="s">
        <v>28</v>
      </c>
      <c r="B41" s="5" t="s">
        <v>24</v>
      </c>
      <c r="C41" s="5"/>
      <c r="D41" s="5"/>
      <c r="E41" s="6" t="s">
        <v>25</v>
      </c>
    </row>
    <row r="42" spans="1:6">
      <c r="A42" s="5"/>
      <c r="B42" s="235" t="s">
        <v>26</v>
      </c>
      <c r="C42" s="235"/>
      <c r="D42" s="235"/>
      <c r="E42" s="6" t="s">
        <v>27</v>
      </c>
    </row>
    <row r="43" spans="1:6">
      <c r="A43" s="5"/>
      <c r="B43" s="5"/>
      <c r="C43" s="5"/>
      <c r="D43" s="5"/>
      <c r="E43" s="6"/>
    </row>
  </sheetData>
  <mergeCells count="12">
    <mergeCell ref="B42:D42"/>
    <mergeCell ref="B38:D38"/>
    <mergeCell ref="A1:E1"/>
    <mergeCell ref="A2:E2"/>
    <mergeCell ref="D4:E4"/>
    <mergeCell ref="A7:E7"/>
    <mergeCell ref="A9:E9"/>
    <mergeCell ref="A22:E22"/>
    <mergeCell ref="A24:E24"/>
    <mergeCell ref="A26:E26"/>
    <mergeCell ref="A28:E28"/>
    <mergeCell ref="A31:E31"/>
  </mergeCells>
  <pageMargins left="0.24" right="0.21" top="0.4" bottom="0.32" header="0.3" footer="0.2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7"/>
  <sheetViews>
    <sheetView topLeftCell="A21" workbookViewId="0">
      <selection activeCell="A35" sqref="A35:E47"/>
    </sheetView>
  </sheetViews>
  <sheetFormatPr defaultRowHeight="15"/>
  <cols>
    <col min="1" max="1" width="30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11" ht="15.75">
      <c r="A1" s="239" t="s">
        <v>0</v>
      </c>
      <c r="B1" s="239"/>
      <c r="C1" s="239"/>
      <c r="D1" s="239"/>
      <c r="E1" s="239"/>
      <c r="F1" s="28"/>
    </row>
    <row r="2" spans="1:11" ht="36" customHeight="1">
      <c r="A2" s="240" t="s">
        <v>1</v>
      </c>
      <c r="B2" s="240"/>
      <c r="C2" s="240"/>
      <c r="D2" s="240"/>
      <c r="E2" s="240"/>
      <c r="F2" s="29"/>
    </row>
    <row r="3" spans="1:11">
      <c r="A3" s="1"/>
      <c r="B3" s="1"/>
      <c r="C3" s="1"/>
      <c r="D3" s="1"/>
      <c r="E3" s="2"/>
      <c r="F3" s="2"/>
    </row>
    <row r="4" spans="1:11" ht="15" customHeight="1">
      <c r="A4" s="25" t="s">
        <v>2</v>
      </c>
      <c r="B4" s="1"/>
      <c r="C4" s="1"/>
      <c r="D4" s="241" t="s">
        <v>253</v>
      </c>
      <c r="E4" s="241"/>
      <c r="F4" s="30"/>
    </row>
    <row r="5" spans="1:11">
      <c r="A5" s="1"/>
      <c r="B5" s="1"/>
      <c r="C5" s="1"/>
      <c r="D5" s="1"/>
      <c r="E5" s="2"/>
      <c r="F5" s="2"/>
    </row>
    <row r="6" spans="1:11">
      <c r="A6" s="1"/>
      <c r="B6" s="1"/>
      <c r="C6" s="1"/>
      <c r="D6" s="1"/>
      <c r="E6" s="2"/>
      <c r="F6" s="2"/>
    </row>
    <row r="7" spans="1:11" ht="90.75" customHeight="1">
      <c r="A7" s="236" t="s">
        <v>140</v>
      </c>
      <c r="B7" s="236"/>
      <c r="C7" s="236"/>
      <c r="D7" s="236"/>
      <c r="E7" s="236"/>
      <c r="F7" s="25"/>
    </row>
    <row r="8" spans="1:11">
      <c r="A8" s="3"/>
      <c r="B8" s="3"/>
      <c r="C8" s="3"/>
      <c r="D8" s="3"/>
      <c r="E8" s="4"/>
      <c r="F8" s="4"/>
    </row>
    <row r="9" spans="1:11" ht="45.75" customHeight="1">
      <c r="A9" s="236" t="s">
        <v>44</v>
      </c>
      <c r="B9" s="236"/>
      <c r="C9" s="236"/>
      <c r="D9" s="236"/>
      <c r="E9" s="236"/>
      <c r="F9" s="25"/>
    </row>
    <row r="10" spans="1:11" ht="15.75" thickBot="1">
      <c r="A10" s="5"/>
      <c r="B10" s="5"/>
      <c r="C10" s="5"/>
      <c r="D10" s="5"/>
      <c r="E10" s="6"/>
      <c r="F10" s="6"/>
      <c r="H10">
        <v>388.8</v>
      </c>
    </row>
    <row r="11" spans="1:11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11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1866.2400000000002</v>
      </c>
      <c r="F12" s="37"/>
    </row>
    <row r="13" spans="1:11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2426.1120000000001</v>
      </c>
      <c r="F13" s="37"/>
    </row>
    <row r="14" spans="1:11" ht="38.25">
      <c r="A14" s="14" t="s">
        <v>114</v>
      </c>
      <c r="B14" s="11" t="s">
        <v>105</v>
      </c>
      <c r="C14" s="11" t="s">
        <v>10</v>
      </c>
      <c r="D14" s="12">
        <v>0.77</v>
      </c>
      <c r="E14" s="148">
        <f t="shared" si="0"/>
        <v>3592.5120000000002</v>
      </c>
      <c r="F14" s="38"/>
      <c r="I14" s="111"/>
    </row>
    <row r="15" spans="1:11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2799.3599999999997</v>
      </c>
      <c r="F15" s="38"/>
    </row>
    <row r="16" spans="1:11" ht="51">
      <c r="A16" s="14" t="s">
        <v>11</v>
      </c>
      <c r="B16" s="11" t="s">
        <v>105</v>
      </c>
      <c r="C16" s="11" t="s">
        <v>12</v>
      </c>
      <c r="D16" s="80">
        <f>E16/12/H10</f>
        <v>0.35917138203017834</v>
      </c>
      <c r="E16" s="221">
        <v>1675.75</v>
      </c>
      <c r="F16" s="38"/>
      <c r="G16" s="111"/>
      <c r="I16" s="111"/>
      <c r="K16" s="180"/>
    </row>
    <row r="17" spans="1:9" ht="25.5">
      <c r="A17" s="14" t="s">
        <v>13</v>
      </c>
      <c r="B17" s="11" t="s">
        <v>105</v>
      </c>
      <c r="C17" s="11" t="s">
        <v>8</v>
      </c>
      <c r="D17" s="11">
        <v>7.93</v>
      </c>
      <c r="E17" s="148">
        <f t="shared" si="0"/>
        <v>36998.207999999999</v>
      </c>
      <c r="F17" s="38"/>
    </row>
    <row r="18" spans="1:9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14836.608000000002</v>
      </c>
      <c r="F18" s="38"/>
    </row>
    <row r="19" spans="1:9">
      <c r="A19" s="14" t="s">
        <v>33</v>
      </c>
      <c r="B19" s="11" t="s">
        <v>209</v>
      </c>
      <c r="C19" s="11" t="s">
        <v>8</v>
      </c>
      <c r="D19" s="12">
        <v>0.3</v>
      </c>
      <c r="E19" s="148">
        <f t="shared" si="0"/>
        <v>1399.6799999999998</v>
      </c>
      <c r="F19" s="38"/>
    </row>
    <row r="20" spans="1:9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4572.2880000000005</v>
      </c>
      <c r="F20" s="38"/>
    </row>
    <row r="21" spans="1:9" ht="25.5">
      <c r="A21" s="14" t="s">
        <v>94</v>
      </c>
      <c r="B21" s="11" t="s">
        <v>16</v>
      </c>
      <c r="C21" s="11" t="s">
        <v>8</v>
      </c>
      <c r="D21" s="80">
        <f>E21/12/H10</f>
        <v>1.8934927983539096</v>
      </c>
      <c r="E21" s="148">
        <v>8834.2800000000007</v>
      </c>
      <c r="F21" s="38"/>
      <c r="I21" s="111"/>
    </row>
    <row r="22" spans="1:9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1632.9599999999998</v>
      </c>
      <c r="F22" s="38"/>
      <c r="I22" s="111"/>
    </row>
    <row r="23" spans="1:9" ht="25.5">
      <c r="A23" s="14" t="s">
        <v>19</v>
      </c>
      <c r="B23" s="11" t="s">
        <v>14</v>
      </c>
      <c r="C23" s="11" t="s">
        <v>8</v>
      </c>
      <c r="D23" s="11">
        <v>1.1000000000000001</v>
      </c>
      <c r="E23" s="148">
        <f t="shared" si="0"/>
        <v>5132.1600000000008</v>
      </c>
      <c r="F23" s="38"/>
      <c r="I23" s="111"/>
    </row>
    <row r="24" spans="1:9" ht="19.5" thickBot="1">
      <c r="A24" s="16" t="s">
        <v>32</v>
      </c>
      <c r="B24" s="17"/>
      <c r="C24" s="17"/>
      <c r="D24" s="18"/>
      <c r="E24" s="110">
        <f>SUM(E12:E23)</f>
        <v>85766.15800000001</v>
      </c>
      <c r="F24" s="39"/>
      <c r="I24" s="111"/>
    </row>
    <row r="25" spans="1:9">
      <c r="A25" s="5"/>
      <c r="B25" s="5"/>
      <c r="C25" s="5"/>
      <c r="D25" s="5"/>
      <c r="E25" s="6"/>
      <c r="F25" s="6"/>
    </row>
    <row r="26" spans="1:9" ht="36.75" customHeight="1">
      <c r="A26" s="236" t="s">
        <v>289</v>
      </c>
      <c r="B26" s="236"/>
      <c r="C26" s="236"/>
      <c r="D26" s="236"/>
      <c r="E26" s="236"/>
      <c r="F26" s="25"/>
    </row>
    <row r="27" spans="1:9">
      <c r="A27" s="126"/>
      <c r="B27" s="126"/>
      <c r="C27" s="126"/>
      <c r="D27" s="126"/>
      <c r="E27" s="127"/>
      <c r="F27" s="6"/>
    </row>
    <row r="28" spans="1:9" ht="33.75" customHeight="1">
      <c r="A28" s="236" t="s">
        <v>210</v>
      </c>
      <c r="B28" s="236"/>
      <c r="C28" s="236"/>
      <c r="D28" s="236"/>
      <c r="E28" s="236"/>
      <c r="F28" s="26"/>
      <c r="H28" s="111"/>
    </row>
    <row r="29" spans="1:9">
      <c r="A29" s="5"/>
      <c r="B29" s="5"/>
      <c r="C29" s="5"/>
      <c r="D29" s="5"/>
      <c r="E29" s="6"/>
      <c r="F29" s="6"/>
    </row>
    <row r="30" spans="1:9">
      <c r="A30" s="237" t="s">
        <v>211</v>
      </c>
      <c r="B30" s="237"/>
      <c r="C30" s="237"/>
      <c r="D30" s="237"/>
      <c r="E30" s="237"/>
      <c r="F30" s="120"/>
    </row>
    <row r="31" spans="1:9">
      <c r="A31" s="5"/>
      <c r="B31" s="5"/>
      <c r="C31" s="5"/>
      <c r="D31" s="5"/>
      <c r="E31" s="6"/>
      <c r="F31" s="120"/>
    </row>
    <row r="32" spans="1:9" ht="31.5" customHeight="1">
      <c r="A32" s="236" t="s">
        <v>21</v>
      </c>
      <c r="B32" s="236"/>
      <c r="C32" s="236"/>
      <c r="D32" s="236"/>
      <c r="E32" s="236"/>
      <c r="F32" s="25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38" t="s">
        <v>22</v>
      </c>
      <c r="B35" s="238"/>
      <c r="C35" s="238"/>
      <c r="D35" s="238"/>
      <c r="E35" s="238"/>
      <c r="F35" s="27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C37" s="5"/>
      <c r="D37" s="5"/>
      <c r="E37" s="6" t="s">
        <v>25</v>
      </c>
      <c r="F37" s="6"/>
    </row>
    <row r="38" spans="1:6">
      <c r="A38" s="5"/>
      <c r="B38" s="5"/>
      <c r="C38" s="5"/>
      <c r="D38" s="5"/>
      <c r="E38" s="6" t="s">
        <v>27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23</v>
      </c>
      <c r="B41" s="5" t="s">
        <v>165</v>
      </c>
      <c r="C41" s="5"/>
      <c r="D41" s="5"/>
      <c r="E41" s="6" t="s">
        <v>25</v>
      </c>
      <c r="F41" s="6"/>
    </row>
    <row r="42" spans="1:6">
      <c r="A42" s="5"/>
      <c r="B42" s="237" t="s">
        <v>276</v>
      </c>
      <c r="C42" s="237"/>
      <c r="D42" s="237"/>
      <c r="E42" s="6" t="s">
        <v>27</v>
      </c>
      <c r="F42" s="6"/>
    </row>
    <row r="43" spans="1:6">
      <c r="A43" s="5"/>
      <c r="B43" s="5"/>
      <c r="C43" s="5"/>
      <c r="D43" s="5"/>
      <c r="E43" s="6"/>
      <c r="F43" s="6"/>
    </row>
    <row r="44" spans="1:6">
      <c r="A44" s="5"/>
      <c r="B44" s="5"/>
      <c r="C44" s="5"/>
      <c r="D44" s="5"/>
      <c r="E44" s="6"/>
    </row>
    <row r="45" spans="1:6">
      <c r="A45" s="5" t="s">
        <v>28</v>
      </c>
      <c r="B45" s="5" t="s">
        <v>24</v>
      </c>
      <c r="C45" s="5"/>
      <c r="D45" s="5"/>
      <c r="E45" s="6" t="s">
        <v>25</v>
      </c>
    </row>
    <row r="46" spans="1:6">
      <c r="A46" s="5"/>
      <c r="B46" s="235" t="s">
        <v>26</v>
      </c>
      <c r="C46" s="235"/>
      <c r="D46" s="235"/>
      <c r="E46" s="6" t="s">
        <v>27</v>
      </c>
    </row>
    <row r="47" spans="1:6">
      <c r="A47" s="5"/>
      <c r="B47" s="5"/>
      <c r="C47" s="5"/>
      <c r="D47" s="5"/>
      <c r="E47" s="6"/>
    </row>
  </sheetData>
  <mergeCells count="12">
    <mergeCell ref="B46:D46"/>
    <mergeCell ref="B42:D42"/>
    <mergeCell ref="A1:E1"/>
    <mergeCell ref="A2:E2"/>
    <mergeCell ref="D4:E4"/>
    <mergeCell ref="A7:E7"/>
    <mergeCell ref="A9:E9"/>
    <mergeCell ref="A26:E26"/>
    <mergeCell ref="A28:E28"/>
    <mergeCell ref="A32:E32"/>
    <mergeCell ref="A35:E35"/>
    <mergeCell ref="A30:E30"/>
  </mergeCells>
  <pageMargins left="0.23622047244094491" right="0.19685039370078741" top="0.39370078740157483" bottom="0.31496062992125984" header="0.31496062992125984" footer="0.23622047244094491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topLeftCell="A25" workbookViewId="0">
      <selection activeCell="A40" sqref="A40:E5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1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61"/>
    </row>
    <row r="2" spans="1:8" ht="36" customHeight="1">
      <c r="A2" s="240" t="s">
        <v>1</v>
      </c>
      <c r="B2" s="240"/>
      <c r="C2" s="240"/>
      <c r="D2" s="240"/>
      <c r="E2" s="240"/>
      <c r="F2" s="162"/>
    </row>
    <row r="3" spans="1:8">
      <c r="A3" s="1"/>
      <c r="B3" s="1"/>
      <c r="C3" s="1"/>
      <c r="D3" s="1"/>
      <c r="E3" s="2"/>
      <c r="F3" s="2"/>
    </row>
    <row r="4" spans="1:8" ht="15" customHeight="1">
      <c r="A4" s="160" t="s">
        <v>2</v>
      </c>
      <c r="B4" s="1"/>
      <c r="C4" s="1"/>
      <c r="D4" s="241" t="s">
        <v>253</v>
      </c>
      <c r="E4" s="241"/>
      <c r="F4" s="163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3.75" customHeight="1">
      <c r="A7" s="236" t="s">
        <v>141</v>
      </c>
      <c r="B7" s="236"/>
      <c r="C7" s="236"/>
      <c r="D7" s="236"/>
      <c r="E7" s="236"/>
      <c r="F7" s="160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125</v>
      </c>
      <c r="B9" s="236"/>
      <c r="C9" s="236"/>
      <c r="D9" s="236"/>
      <c r="E9" s="236"/>
      <c r="F9" s="160"/>
    </row>
    <row r="10" spans="1:8" ht="15.75" thickBot="1">
      <c r="A10" s="5"/>
      <c r="B10" s="5"/>
      <c r="C10" s="5"/>
      <c r="D10" s="5"/>
      <c r="E10" s="6"/>
      <c r="F10" s="6"/>
      <c r="H10">
        <v>523.9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54" customHeight="1">
      <c r="A12" s="147" t="s">
        <v>110</v>
      </c>
      <c r="B12" s="146" t="s">
        <v>111</v>
      </c>
      <c r="C12" s="11" t="s">
        <v>8</v>
      </c>
      <c r="D12" s="15">
        <v>0.2</v>
      </c>
      <c r="E12" s="148">
        <f>$H$10*D12*12</f>
        <v>1257.3600000000001</v>
      </c>
      <c r="F12" s="37"/>
    </row>
    <row r="13" spans="1:8" ht="60">
      <c r="A13" s="147" t="s">
        <v>112</v>
      </c>
      <c r="B13" s="146" t="s">
        <v>111</v>
      </c>
      <c r="C13" s="11" t="s">
        <v>8</v>
      </c>
      <c r="D13" s="15">
        <v>0.4</v>
      </c>
      <c r="E13" s="148">
        <f t="shared" ref="E13:E23" si="0">$H$10*D13*12</f>
        <v>2514.7200000000003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0.86</v>
      </c>
      <c r="E14" s="148">
        <f t="shared" si="0"/>
        <v>5406.6479999999992</v>
      </c>
      <c r="F14" s="38"/>
    </row>
    <row r="15" spans="1:8" ht="51">
      <c r="A15" s="14" t="s">
        <v>34</v>
      </c>
      <c r="B15" s="11" t="s">
        <v>14</v>
      </c>
      <c r="C15" s="11" t="s">
        <v>8</v>
      </c>
      <c r="D15" s="12">
        <v>1.04</v>
      </c>
      <c r="E15" s="148">
        <f t="shared" si="0"/>
        <v>6538.2719999999999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0.34166825730101164</v>
      </c>
      <c r="E16" s="221">
        <v>2148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2.4500000000000002</v>
      </c>
      <c r="E17" s="148">
        <f t="shared" si="0"/>
        <v>15402.66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2.98</v>
      </c>
      <c r="E18" s="148">
        <f t="shared" si="0"/>
        <v>18734.664000000001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0.35</v>
      </c>
      <c r="E19" s="148">
        <f t="shared" si="0"/>
        <v>2200.3799999999997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6161.0639999999985</v>
      </c>
      <c r="F20" s="38"/>
    </row>
    <row r="21" spans="1:7" ht="25.5">
      <c r="A21" s="14" t="s">
        <v>17</v>
      </c>
      <c r="B21" s="11" t="s">
        <v>16</v>
      </c>
      <c r="C21" s="11" t="s">
        <v>8</v>
      </c>
      <c r="D21" s="15">
        <v>0.61</v>
      </c>
      <c r="E21" s="148">
        <f t="shared" si="0"/>
        <v>3834.9479999999994</v>
      </c>
      <c r="F21" s="38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2200.3799999999997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0.61</v>
      </c>
      <c r="E23" s="148">
        <f t="shared" si="0"/>
        <v>3834.9479999999994</v>
      </c>
      <c r="F23" s="38"/>
      <c r="G23" s="111"/>
    </row>
    <row r="24" spans="1:7" ht="25.5">
      <c r="A24" s="21" t="s">
        <v>123</v>
      </c>
      <c r="B24" s="22" t="s">
        <v>252</v>
      </c>
      <c r="C24" s="22" t="s">
        <v>120</v>
      </c>
      <c r="D24" s="22" t="s">
        <v>251</v>
      </c>
      <c r="E24" s="157">
        <v>18385.46</v>
      </c>
      <c r="F24" s="38"/>
      <c r="G24" s="111"/>
    </row>
    <row r="25" spans="1:7">
      <c r="A25" s="21" t="s">
        <v>207</v>
      </c>
      <c r="B25" s="22" t="s">
        <v>204</v>
      </c>
      <c r="C25" s="22" t="s">
        <v>120</v>
      </c>
      <c r="D25" s="22" t="s">
        <v>248</v>
      </c>
      <c r="E25" s="157">
        <v>1209</v>
      </c>
      <c r="F25" s="38"/>
      <c r="G25" s="111"/>
    </row>
    <row r="26" spans="1:7">
      <c r="A26" s="21" t="s">
        <v>259</v>
      </c>
      <c r="B26" s="22" t="s">
        <v>233</v>
      </c>
      <c r="C26" s="22" t="s">
        <v>120</v>
      </c>
      <c r="D26" s="22" t="s">
        <v>248</v>
      </c>
      <c r="E26" s="157">
        <v>1307</v>
      </c>
      <c r="F26" s="38"/>
      <c r="G26" s="111"/>
    </row>
    <row r="27" spans="1:7">
      <c r="A27" s="21" t="s">
        <v>260</v>
      </c>
      <c r="B27" s="22" t="s">
        <v>237</v>
      </c>
      <c r="C27" s="22" t="s">
        <v>120</v>
      </c>
      <c r="D27" s="22" t="s">
        <v>248</v>
      </c>
      <c r="E27" s="157">
        <v>1287</v>
      </c>
      <c r="F27" s="38"/>
      <c r="G27" s="111"/>
    </row>
    <row r="28" spans="1:7">
      <c r="A28" s="21" t="s">
        <v>280</v>
      </c>
      <c r="B28" s="22" t="s">
        <v>204</v>
      </c>
      <c r="C28" s="22" t="s">
        <v>120</v>
      </c>
      <c r="D28" s="22" t="s">
        <v>248</v>
      </c>
      <c r="E28" s="157">
        <v>5200</v>
      </c>
      <c r="F28" s="38"/>
      <c r="G28" s="111"/>
    </row>
    <row r="29" spans="1:7" ht="19.5" thickBot="1">
      <c r="A29" s="16" t="s">
        <v>32</v>
      </c>
      <c r="B29" s="17"/>
      <c r="C29" s="17"/>
      <c r="D29" s="18"/>
      <c r="E29" s="110">
        <f>SUM(E12:E28)</f>
        <v>97622.504000000015</v>
      </c>
      <c r="F29" s="39"/>
      <c r="G29" s="111"/>
    </row>
    <row r="30" spans="1:7">
      <c r="A30" s="5"/>
      <c r="B30" s="5"/>
      <c r="C30" s="5"/>
      <c r="D30" s="5"/>
      <c r="E30" s="6"/>
      <c r="F30" s="6"/>
    </row>
    <row r="31" spans="1:7" ht="33.75" customHeight="1">
      <c r="A31" s="236" t="s">
        <v>290</v>
      </c>
      <c r="B31" s="236"/>
      <c r="C31" s="236"/>
      <c r="D31" s="236"/>
      <c r="E31" s="236"/>
      <c r="F31" s="160"/>
    </row>
    <row r="32" spans="1:7">
      <c r="A32" s="126"/>
      <c r="B32" s="126"/>
      <c r="C32" s="126"/>
      <c r="D32" s="126"/>
      <c r="E32" s="127"/>
      <c r="F32" s="6"/>
    </row>
    <row r="33" spans="1:8" ht="33" customHeight="1">
      <c r="A33" s="236" t="s">
        <v>210</v>
      </c>
      <c r="B33" s="236"/>
      <c r="C33" s="236"/>
      <c r="D33" s="236"/>
      <c r="E33" s="236"/>
      <c r="F33" s="164"/>
      <c r="H33" s="111"/>
    </row>
    <row r="34" spans="1:8">
      <c r="A34" s="5"/>
      <c r="B34" s="5"/>
      <c r="C34" s="5"/>
      <c r="D34" s="5"/>
      <c r="E34" s="6"/>
      <c r="F34" s="6"/>
    </row>
    <row r="35" spans="1:8">
      <c r="A35" s="237" t="s">
        <v>211</v>
      </c>
      <c r="B35" s="237"/>
      <c r="C35" s="237"/>
      <c r="D35" s="237"/>
      <c r="E35" s="237"/>
      <c r="F35" s="164"/>
    </row>
    <row r="36" spans="1:8">
      <c r="A36" s="5"/>
      <c r="B36" s="5"/>
      <c r="C36" s="5"/>
      <c r="D36" s="5"/>
      <c r="E36" s="6"/>
      <c r="F36" s="164"/>
    </row>
    <row r="37" spans="1:8" ht="28.5" customHeight="1">
      <c r="A37" s="236" t="s">
        <v>21</v>
      </c>
      <c r="B37" s="236"/>
      <c r="C37" s="236"/>
      <c r="D37" s="236"/>
      <c r="E37" s="236"/>
      <c r="F37" s="160"/>
    </row>
    <row r="38" spans="1:8">
      <c r="A38" s="5"/>
      <c r="B38" s="5"/>
      <c r="C38" s="5"/>
      <c r="D38" s="5"/>
      <c r="E38" s="6"/>
      <c r="F38" s="6"/>
    </row>
    <row r="39" spans="1:8">
      <c r="A39" s="5"/>
      <c r="B39" s="5"/>
      <c r="C39" s="5"/>
      <c r="D39" s="5"/>
      <c r="E39" s="6"/>
      <c r="F39" s="6"/>
    </row>
    <row r="40" spans="1:8">
      <c r="A40" s="238" t="s">
        <v>22</v>
      </c>
      <c r="B40" s="238"/>
      <c r="C40" s="238"/>
      <c r="D40" s="238"/>
      <c r="E40" s="238"/>
      <c r="F40" s="165"/>
    </row>
    <row r="41" spans="1:8">
      <c r="A41" s="5"/>
      <c r="B41" s="5"/>
      <c r="C41" s="5"/>
      <c r="D41" s="5"/>
      <c r="E41" s="6"/>
      <c r="F41" s="6"/>
    </row>
    <row r="42" spans="1:8">
      <c r="A42" s="5" t="s">
        <v>351</v>
      </c>
      <c r="B42" s="5" t="s">
        <v>352</v>
      </c>
      <c r="C42" s="5"/>
      <c r="D42" s="5"/>
      <c r="E42" s="6" t="s">
        <v>25</v>
      </c>
      <c r="F42" s="6"/>
    </row>
    <row r="43" spans="1:8">
      <c r="A43" s="5"/>
      <c r="B43" s="5"/>
      <c r="C43" s="5"/>
      <c r="D43" s="5"/>
      <c r="E43" s="6" t="s">
        <v>27</v>
      </c>
      <c r="F43" s="6"/>
    </row>
    <row r="44" spans="1:8">
      <c r="A44" s="5"/>
      <c r="B44" s="5"/>
      <c r="C44" s="5"/>
      <c r="D44" s="5"/>
      <c r="E44" s="6"/>
      <c r="F44" s="6"/>
    </row>
    <row r="45" spans="1:8">
      <c r="A45" s="5"/>
      <c r="B45" s="5"/>
      <c r="C45" s="5"/>
      <c r="D45" s="5"/>
      <c r="E45" s="6"/>
      <c r="F45" s="6"/>
    </row>
    <row r="46" spans="1:8">
      <c r="A46" s="5" t="s">
        <v>23</v>
      </c>
      <c r="B46" s="5" t="s">
        <v>165</v>
      </c>
      <c r="C46" s="5"/>
      <c r="D46" s="5"/>
      <c r="E46" s="6" t="s">
        <v>25</v>
      </c>
      <c r="F46" s="6"/>
    </row>
    <row r="47" spans="1:8">
      <c r="A47" s="5"/>
      <c r="B47" s="237" t="s">
        <v>276</v>
      </c>
      <c r="C47" s="237"/>
      <c r="D47" s="237"/>
      <c r="E47" s="6" t="s">
        <v>27</v>
      </c>
      <c r="F47" s="6"/>
    </row>
    <row r="48" spans="1:8">
      <c r="A48" s="5"/>
      <c r="B48" s="5"/>
      <c r="C48" s="5"/>
      <c r="D48" s="5"/>
      <c r="E48" s="6"/>
      <c r="F48" s="6"/>
    </row>
    <row r="49" spans="1:5">
      <c r="A49" s="5"/>
      <c r="B49" s="5"/>
      <c r="C49" s="5"/>
      <c r="D49" s="5"/>
      <c r="E49" s="6"/>
    </row>
    <row r="50" spans="1:5">
      <c r="A50" s="5" t="s">
        <v>28</v>
      </c>
      <c r="B50" s="5" t="s">
        <v>24</v>
      </c>
      <c r="C50" s="5"/>
      <c r="D50" s="5"/>
      <c r="E50" s="6" t="s">
        <v>25</v>
      </c>
    </row>
    <row r="51" spans="1:5">
      <c r="A51" s="5"/>
      <c r="B51" s="235" t="s">
        <v>26</v>
      </c>
      <c r="C51" s="235"/>
      <c r="D51" s="235"/>
      <c r="E51" s="6" t="s">
        <v>27</v>
      </c>
    </row>
    <row r="52" spans="1:5">
      <c r="A52" s="5"/>
      <c r="B52" s="5"/>
      <c r="C52" s="5"/>
      <c r="D52" s="5"/>
      <c r="E52" s="6"/>
    </row>
  </sheetData>
  <mergeCells count="12">
    <mergeCell ref="B51:D51"/>
    <mergeCell ref="B47:D47"/>
    <mergeCell ref="A1:E1"/>
    <mergeCell ref="A2:E2"/>
    <mergeCell ref="D4:E4"/>
    <mergeCell ref="A7:E7"/>
    <mergeCell ref="A9:E9"/>
    <mergeCell ref="A31:E31"/>
    <mergeCell ref="A33:E33"/>
    <mergeCell ref="A35:E35"/>
    <mergeCell ref="A37:E37"/>
    <mergeCell ref="A40:E40"/>
  </mergeCells>
  <pageMargins left="0.24" right="0.21" top="0.4" bottom="0.32" header="0.3" footer="0.2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8"/>
  <sheetViews>
    <sheetView topLeftCell="A21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40"/>
    </row>
    <row r="2" spans="1:8" ht="36" customHeight="1">
      <c r="A2" s="240" t="s">
        <v>1</v>
      </c>
      <c r="B2" s="240"/>
      <c r="C2" s="240"/>
      <c r="D2" s="240"/>
      <c r="E2" s="240"/>
      <c r="F2" s="141"/>
    </row>
    <row r="3" spans="1:8">
      <c r="A3" s="1"/>
      <c r="B3" s="1"/>
      <c r="C3" s="1"/>
      <c r="D3" s="1"/>
      <c r="E3" s="2"/>
      <c r="F3" s="2"/>
    </row>
    <row r="4" spans="1:8" ht="15" customHeight="1">
      <c r="A4" s="143" t="s">
        <v>2</v>
      </c>
      <c r="B4" s="1"/>
      <c r="C4" s="1"/>
      <c r="D4" s="241" t="s">
        <v>253</v>
      </c>
      <c r="E4" s="241"/>
      <c r="F4" s="14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89.25" customHeight="1">
      <c r="A7" s="236" t="s">
        <v>142</v>
      </c>
      <c r="B7" s="236"/>
      <c r="C7" s="236"/>
      <c r="D7" s="236"/>
      <c r="E7" s="236"/>
      <c r="F7" s="143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109</v>
      </c>
      <c r="B9" s="236"/>
      <c r="C9" s="236"/>
      <c r="D9" s="236"/>
      <c r="E9" s="236"/>
      <c r="F9" s="143"/>
    </row>
    <row r="10" spans="1:8" ht="15.75" thickBot="1">
      <c r="A10" s="5"/>
      <c r="B10" s="5"/>
      <c r="C10" s="5"/>
      <c r="D10" s="5"/>
      <c r="E10" s="6"/>
      <c r="F10" s="6"/>
      <c r="H10">
        <v>395.6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54" customHeight="1">
      <c r="A12" s="147" t="s">
        <v>110</v>
      </c>
      <c r="B12" s="12" t="s">
        <v>111</v>
      </c>
      <c r="C12" s="11" t="s">
        <v>8</v>
      </c>
      <c r="D12" s="15" t="s">
        <v>214</v>
      </c>
      <c r="E12" s="148">
        <f>$H$10*0.2*6+0.4*6*H10</f>
        <v>1424.1600000000003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 t="s">
        <v>215</v>
      </c>
      <c r="E13" s="148">
        <f>$H$10*0.4*6+0.52*6*H10</f>
        <v>2183.7120000000004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0.91</v>
      </c>
      <c r="E14" s="148">
        <f t="shared" ref="E14:E22" si="0">$H$10*D14*12</f>
        <v>4319.9520000000002</v>
      </c>
      <c r="F14" s="38"/>
    </row>
    <row r="15" spans="1:8" ht="38.25">
      <c r="A15" s="14" t="s">
        <v>115</v>
      </c>
      <c r="B15" s="11" t="s">
        <v>14</v>
      </c>
      <c r="C15" s="11" t="s">
        <v>8</v>
      </c>
      <c r="D15" s="12">
        <v>1.04</v>
      </c>
      <c r="E15" s="148">
        <f t="shared" si="0"/>
        <v>4937.0880000000006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0.2</v>
      </c>
      <c r="E16" s="148">
        <f t="shared" si="0"/>
        <v>949.44</v>
      </c>
      <c r="F16" s="38"/>
    </row>
    <row r="17" spans="1:8" ht="25.5">
      <c r="A17" s="14" t="s">
        <v>13</v>
      </c>
      <c r="B17" s="11" t="s">
        <v>105</v>
      </c>
      <c r="C17" s="11" t="s">
        <v>8</v>
      </c>
      <c r="D17" s="11" t="s">
        <v>217</v>
      </c>
      <c r="E17" s="148">
        <f>$H$10*1.79*6+1.89*6*H10</f>
        <v>8734.8480000000018</v>
      </c>
      <c r="F17" s="38"/>
    </row>
    <row r="18" spans="1:8">
      <c r="A18" s="14" t="s">
        <v>29</v>
      </c>
      <c r="B18" s="11" t="s">
        <v>14</v>
      </c>
      <c r="C18" s="11" t="s">
        <v>8</v>
      </c>
      <c r="D18" s="12" t="s">
        <v>216</v>
      </c>
      <c r="E18" s="148">
        <f>$H$10*2.98*6+3.18*6*H10</f>
        <v>14621.376000000004</v>
      </c>
      <c r="F18" s="38"/>
    </row>
    <row r="19" spans="1:8">
      <c r="A19" s="14" t="s">
        <v>33</v>
      </c>
      <c r="B19" s="11" t="s">
        <v>105</v>
      </c>
      <c r="C19" s="11" t="s">
        <v>8</v>
      </c>
      <c r="D19" s="12" t="s">
        <v>213</v>
      </c>
      <c r="E19" s="148">
        <f>$H$10*0.61*6+0.74*6*H10</f>
        <v>3204.3599999999997</v>
      </c>
      <c r="F19" s="38"/>
    </row>
    <row r="20" spans="1:8" ht="25.5">
      <c r="A20" s="14" t="s">
        <v>15</v>
      </c>
      <c r="B20" s="11" t="s">
        <v>16</v>
      </c>
      <c r="C20" s="11" t="s">
        <v>8</v>
      </c>
      <c r="D20" s="12" t="s">
        <v>205</v>
      </c>
      <c r="E20" s="148">
        <f>$H$10*0.89*6+0.98*6*H10</f>
        <v>4438.6319999999996</v>
      </c>
      <c r="F20" s="38"/>
    </row>
    <row r="21" spans="1:8" ht="25.5">
      <c r="A21" s="14" t="s">
        <v>18</v>
      </c>
      <c r="B21" s="11" t="s">
        <v>16</v>
      </c>
      <c r="C21" s="11" t="s">
        <v>8</v>
      </c>
      <c r="D21" s="11" t="s">
        <v>206</v>
      </c>
      <c r="E21" s="148">
        <f>$H$10*0.32*6+0.35*6*H10</f>
        <v>1590.3119999999999</v>
      </c>
      <c r="F21" s="38"/>
      <c r="G21" s="111"/>
    </row>
    <row r="22" spans="1:8" ht="25.5">
      <c r="A22" s="14" t="s">
        <v>19</v>
      </c>
      <c r="B22" s="11" t="s">
        <v>14</v>
      </c>
      <c r="C22" s="11" t="s">
        <v>8</v>
      </c>
      <c r="D22" s="11">
        <v>0.61</v>
      </c>
      <c r="E22" s="148">
        <f t="shared" si="0"/>
        <v>2895.7919999999999</v>
      </c>
      <c r="F22" s="38"/>
      <c r="G22" s="111"/>
    </row>
    <row r="23" spans="1:8" ht="38.25">
      <c r="A23" s="199" t="s">
        <v>218</v>
      </c>
      <c r="B23" s="198" t="s">
        <v>219</v>
      </c>
      <c r="C23" s="11" t="s">
        <v>8</v>
      </c>
      <c r="D23" s="11">
        <v>3.64</v>
      </c>
      <c r="E23" s="148">
        <f>D23*6*H10</f>
        <v>8639.9040000000005</v>
      </c>
      <c r="F23" s="38"/>
      <c r="G23" s="111"/>
    </row>
    <row r="24" spans="1:8" ht="25.5">
      <c r="A24" s="14" t="s">
        <v>123</v>
      </c>
      <c r="B24" s="22" t="s">
        <v>252</v>
      </c>
      <c r="C24" s="11" t="s">
        <v>120</v>
      </c>
      <c r="D24" s="11" t="s">
        <v>251</v>
      </c>
      <c r="E24" s="148">
        <v>13882.97</v>
      </c>
      <c r="F24" s="38"/>
      <c r="G24" s="111"/>
    </row>
    <row r="25" spans="1:8" ht="19.5" thickBot="1">
      <c r="A25" s="16" t="s">
        <v>32</v>
      </c>
      <c r="B25" s="17"/>
      <c r="C25" s="17"/>
      <c r="D25" s="18"/>
      <c r="E25" s="110">
        <f>SUM(E12:E24)</f>
        <v>71822.546000000002</v>
      </c>
      <c r="F25" s="39"/>
      <c r="G25" s="111"/>
    </row>
    <row r="26" spans="1:8">
      <c r="A26" s="5"/>
      <c r="B26" s="5"/>
      <c r="C26" s="5"/>
      <c r="D26" s="5"/>
      <c r="E26" s="6"/>
      <c r="F26" s="6"/>
    </row>
    <row r="27" spans="1:8" ht="33.75" customHeight="1">
      <c r="A27" s="236" t="s">
        <v>291</v>
      </c>
      <c r="B27" s="236"/>
      <c r="C27" s="236"/>
      <c r="D27" s="236"/>
      <c r="E27" s="236"/>
      <c r="F27" s="143"/>
    </row>
    <row r="28" spans="1:8">
      <c r="A28" s="126"/>
      <c r="B28" s="126"/>
      <c r="C28" s="126"/>
      <c r="D28" s="126"/>
      <c r="E28" s="127"/>
      <c r="F28" s="6"/>
    </row>
    <row r="29" spans="1:8" ht="33" customHeight="1">
      <c r="A29" s="236" t="s">
        <v>210</v>
      </c>
      <c r="B29" s="236"/>
      <c r="C29" s="236"/>
      <c r="D29" s="236"/>
      <c r="E29" s="236"/>
      <c r="F29" s="144"/>
      <c r="H29" s="111"/>
    </row>
    <row r="30" spans="1:8">
      <c r="A30" s="5"/>
      <c r="B30" s="5"/>
      <c r="C30" s="5"/>
      <c r="D30" s="5"/>
      <c r="E30" s="6"/>
      <c r="F30" s="6"/>
    </row>
    <row r="31" spans="1:8">
      <c r="A31" s="237" t="s">
        <v>211</v>
      </c>
      <c r="B31" s="237"/>
      <c r="C31" s="237"/>
      <c r="D31" s="237"/>
      <c r="E31" s="237"/>
      <c r="F31" s="144"/>
    </row>
    <row r="32" spans="1:8">
      <c r="A32" s="5"/>
      <c r="B32" s="5"/>
      <c r="C32" s="5"/>
      <c r="D32" s="5"/>
      <c r="E32" s="6"/>
      <c r="F32" s="144"/>
    </row>
    <row r="33" spans="1:6" ht="28.5" customHeight="1">
      <c r="A33" s="236" t="s">
        <v>21</v>
      </c>
      <c r="B33" s="236"/>
      <c r="C33" s="236"/>
      <c r="D33" s="236"/>
      <c r="E33" s="236"/>
      <c r="F33" s="143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38" t="s">
        <v>22</v>
      </c>
      <c r="B36" s="238"/>
      <c r="C36" s="238"/>
      <c r="D36" s="238"/>
      <c r="E36" s="238"/>
      <c r="F36" s="145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C38" s="5"/>
      <c r="D38" s="5"/>
      <c r="E38" s="6" t="s">
        <v>25</v>
      </c>
      <c r="F38" s="6"/>
    </row>
    <row r="39" spans="1:6">
      <c r="A39" s="5"/>
      <c r="B39" s="5"/>
      <c r="C39" s="5"/>
      <c r="D39" s="5"/>
      <c r="E39" s="6" t="s">
        <v>27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23</v>
      </c>
      <c r="B42" s="5" t="s">
        <v>165</v>
      </c>
      <c r="C42" s="5"/>
      <c r="D42" s="5"/>
      <c r="E42" s="6" t="s">
        <v>25</v>
      </c>
      <c r="F42" s="6"/>
    </row>
    <row r="43" spans="1:6">
      <c r="A43" s="5"/>
      <c r="B43" s="237" t="s">
        <v>276</v>
      </c>
      <c r="C43" s="237"/>
      <c r="D43" s="237"/>
      <c r="E43" s="6" t="s">
        <v>27</v>
      </c>
      <c r="F43" s="6"/>
    </row>
    <row r="44" spans="1:6">
      <c r="A44" s="5"/>
      <c r="B44" s="5"/>
      <c r="C44" s="5"/>
      <c r="D44" s="5"/>
      <c r="E44" s="6"/>
      <c r="F44" s="6"/>
    </row>
    <row r="45" spans="1:6">
      <c r="A45" s="5"/>
      <c r="B45" s="5"/>
      <c r="C45" s="5"/>
      <c r="D45" s="5"/>
      <c r="E45" s="6"/>
    </row>
    <row r="46" spans="1:6">
      <c r="A46" s="5" t="s">
        <v>28</v>
      </c>
      <c r="B46" s="5" t="s">
        <v>24</v>
      </c>
      <c r="C46" s="5"/>
      <c r="D46" s="5"/>
      <c r="E46" s="6" t="s">
        <v>25</v>
      </c>
    </row>
    <row r="47" spans="1:6">
      <c r="A47" s="5"/>
      <c r="B47" s="235" t="s">
        <v>26</v>
      </c>
      <c r="C47" s="235"/>
      <c r="D47" s="235"/>
      <c r="E47" s="6" t="s">
        <v>27</v>
      </c>
    </row>
    <row r="48" spans="1:6">
      <c r="A48" s="5"/>
      <c r="B48" s="5"/>
      <c r="C48" s="5"/>
      <c r="D48" s="5"/>
      <c r="E48" s="6"/>
    </row>
  </sheetData>
  <mergeCells count="12">
    <mergeCell ref="B47:D47"/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</mergeCells>
  <pageMargins left="0.24" right="0.21" top="0.4" bottom="0.32" header="0.3" footer="0.2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topLeftCell="A24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1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31"/>
    </row>
    <row r="2" spans="1:8" ht="36" customHeight="1">
      <c r="A2" s="240" t="s">
        <v>1</v>
      </c>
      <c r="B2" s="240"/>
      <c r="C2" s="240"/>
      <c r="D2" s="240"/>
      <c r="E2" s="240"/>
      <c r="F2" s="32"/>
    </row>
    <row r="3" spans="1:8">
      <c r="A3" s="1"/>
      <c r="B3" s="1"/>
      <c r="C3" s="1"/>
      <c r="D3" s="1"/>
      <c r="E3" s="2"/>
      <c r="F3" s="2"/>
    </row>
    <row r="4" spans="1:8" ht="15" customHeight="1">
      <c r="A4" s="34" t="s">
        <v>2</v>
      </c>
      <c r="B4" s="1"/>
      <c r="C4" s="1"/>
      <c r="D4" s="241" t="s">
        <v>253</v>
      </c>
      <c r="E4" s="241"/>
      <c r="F4" s="33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143</v>
      </c>
      <c r="B7" s="236"/>
      <c r="C7" s="236"/>
      <c r="D7" s="236"/>
      <c r="E7" s="236"/>
      <c r="F7" s="34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45</v>
      </c>
      <c r="B9" s="236"/>
      <c r="C9" s="236"/>
      <c r="D9" s="236"/>
      <c r="E9" s="236"/>
      <c r="F9" s="34"/>
    </row>
    <row r="10" spans="1:8" ht="15.75" thickBot="1">
      <c r="A10" s="5"/>
      <c r="B10" s="5"/>
      <c r="C10" s="5"/>
      <c r="D10" s="5"/>
      <c r="E10" s="6"/>
      <c r="F10" s="6"/>
      <c r="H10">
        <v>384.7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$H$10*D12*12</f>
        <v>1846.56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$H$10*D13*12</f>
        <v>2400.5280000000002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0.78</v>
      </c>
      <c r="E14" s="148">
        <f t="shared" si="0"/>
        <v>3600.7919999999995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2769.84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0.14000000000000001</v>
      </c>
      <c r="E16" s="148">
        <f t="shared" si="0"/>
        <v>646.29600000000005</v>
      </c>
      <c r="F16" s="38"/>
    </row>
    <row r="17" spans="1:8" ht="25.5">
      <c r="A17" s="14" t="s">
        <v>13</v>
      </c>
      <c r="B17" s="11" t="s">
        <v>105</v>
      </c>
      <c r="C17" s="11" t="s">
        <v>8</v>
      </c>
      <c r="D17" s="11">
        <v>8.27</v>
      </c>
      <c r="E17" s="148">
        <f t="shared" si="0"/>
        <v>38177.627999999997</v>
      </c>
      <c r="F17" s="38"/>
    </row>
    <row r="18" spans="1:8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14680.152</v>
      </c>
      <c r="F18" s="38"/>
    </row>
    <row r="19" spans="1:8">
      <c r="A19" s="14" t="s">
        <v>33</v>
      </c>
      <c r="B19" s="11" t="s">
        <v>105</v>
      </c>
      <c r="C19" s="11" t="s">
        <v>8</v>
      </c>
      <c r="D19" s="12">
        <v>0.49</v>
      </c>
      <c r="E19" s="148">
        <f t="shared" si="0"/>
        <v>2262.0360000000001</v>
      </c>
      <c r="F19" s="38"/>
    </row>
    <row r="20" spans="1:8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4524.0720000000001</v>
      </c>
      <c r="F20" s="38"/>
    </row>
    <row r="21" spans="1:8" ht="26.25" customHeight="1">
      <c r="A21" s="14" t="s">
        <v>94</v>
      </c>
      <c r="B21" s="11" t="s">
        <v>16</v>
      </c>
      <c r="C21" s="11" t="s">
        <v>8</v>
      </c>
      <c r="D21" s="12">
        <v>1.81</v>
      </c>
      <c r="E21" s="148">
        <f t="shared" si="0"/>
        <v>8355.6840000000011</v>
      </c>
      <c r="F21" s="38"/>
      <c r="G21" s="111"/>
    </row>
    <row r="22" spans="1:8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1615.7399999999998</v>
      </c>
      <c r="F22" s="38"/>
      <c r="G22" s="111"/>
    </row>
    <row r="23" spans="1:8" ht="25.5">
      <c r="A23" s="14" t="s">
        <v>19</v>
      </c>
      <c r="B23" s="11" t="s">
        <v>14</v>
      </c>
      <c r="C23" s="11" t="s">
        <v>8</v>
      </c>
      <c r="D23" s="11">
        <v>0.95</v>
      </c>
      <c r="E23" s="148">
        <f t="shared" si="0"/>
        <v>4385.58</v>
      </c>
      <c r="F23" s="38"/>
      <c r="G23" s="111"/>
    </row>
    <row r="24" spans="1:8">
      <c r="A24" s="21" t="s">
        <v>280</v>
      </c>
      <c r="B24" s="22" t="s">
        <v>236</v>
      </c>
      <c r="C24" s="22" t="s">
        <v>120</v>
      </c>
      <c r="D24" s="22" t="s">
        <v>249</v>
      </c>
      <c r="E24" s="23">
        <v>9360</v>
      </c>
      <c r="F24" s="38"/>
      <c r="G24" s="111"/>
    </row>
    <row r="25" spans="1:8" ht="19.5" thickBot="1">
      <c r="A25" s="16" t="s">
        <v>32</v>
      </c>
      <c r="B25" s="17"/>
      <c r="C25" s="17"/>
      <c r="D25" s="18"/>
      <c r="E25" s="110">
        <f>SUM(E12:E24)</f>
        <v>94624.907999999996</v>
      </c>
      <c r="F25" s="39"/>
      <c r="G25" s="111"/>
    </row>
    <row r="26" spans="1:8">
      <c r="A26" s="5"/>
      <c r="B26" s="5"/>
      <c r="C26" s="5"/>
      <c r="D26" s="5"/>
      <c r="E26" s="6"/>
      <c r="F26" s="6"/>
    </row>
    <row r="27" spans="1:8" ht="29.25" customHeight="1">
      <c r="A27" s="236" t="s">
        <v>332</v>
      </c>
      <c r="B27" s="236"/>
      <c r="C27" s="236"/>
      <c r="D27" s="236"/>
      <c r="E27" s="236"/>
      <c r="F27" s="34"/>
    </row>
    <row r="28" spans="1:8">
      <c r="A28" s="126"/>
      <c r="B28" s="126"/>
      <c r="C28" s="126"/>
      <c r="D28" s="126"/>
      <c r="E28" s="127"/>
      <c r="F28" s="6"/>
    </row>
    <row r="29" spans="1:8" ht="29.25" customHeight="1">
      <c r="A29" s="236" t="s">
        <v>210</v>
      </c>
      <c r="B29" s="236"/>
      <c r="C29" s="236"/>
      <c r="D29" s="236"/>
      <c r="E29" s="236"/>
      <c r="F29" s="120"/>
      <c r="H29" s="111"/>
    </row>
    <row r="30" spans="1:8">
      <c r="A30" s="5"/>
      <c r="B30" s="5"/>
      <c r="C30" s="5"/>
      <c r="D30" s="5"/>
      <c r="E30" s="6"/>
      <c r="F30" s="6"/>
    </row>
    <row r="31" spans="1:8">
      <c r="A31" s="237" t="s">
        <v>211</v>
      </c>
      <c r="B31" s="237"/>
      <c r="C31" s="237"/>
      <c r="D31" s="237"/>
      <c r="E31" s="237"/>
      <c r="F31" s="120"/>
    </row>
    <row r="32" spans="1:8">
      <c r="A32" s="5"/>
      <c r="B32" s="5"/>
      <c r="C32" s="5"/>
      <c r="D32" s="5"/>
      <c r="E32" s="6"/>
      <c r="F32" s="120"/>
    </row>
    <row r="33" spans="1:6" ht="30" customHeight="1">
      <c r="A33" s="236" t="s">
        <v>21</v>
      </c>
      <c r="B33" s="236"/>
      <c r="C33" s="236"/>
      <c r="D33" s="236"/>
      <c r="E33" s="236"/>
      <c r="F33" s="119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38" t="s">
        <v>22</v>
      </c>
      <c r="B36" s="238"/>
      <c r="C36" s="238"/>
      <c r="D36" s="238"/>
      <c r="E36" s="238"/>
      <c r="F36" s="36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C38" s="5"/>
      <c r="D38" s="5"/>
      <c r="E38" s="6" t="s">
        <v>25</v>
      </c>
      <c r="F38" s="6"/>
    </row>
    <row r="39" spans="1:6">
      <c r="A39" s="5"/>
      <c r="B39" s="5"/>
      <c r="C39" s="5"/>
      <c r="D39" s="5"/>
      <c r="E39" s="6" t="s">
        <v>27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23</v>
      </c>
      <c r="B42" s="5" t="s">
        <v>165</v>
      </c>
      <c r="C42" s="5"/>
      <c r="D42" s="5"/>
      <c r="E42" s="6" t="s">
        <v>25</v>
      </c>
      <c r="F42" s="6"/>
    </row>
    <row r="43" spans="1:6">
      <c r="A43" s="5"/>
      <c r="B43" s="237" t="s">
        <v>276</v>
      </c>
      <c r="C43" s="237"/>
      <c r="D43" s="237"/>
      <c r="E43" s="6" t="s">
        <v>27</v>
      </c>
      <c r="F43" s="6"/>
    </row>
    <row r="44" spans="1:6">
      <c r="A44" s="5"/>
      <c r="B44" s="5"/>
      <c r="C44" s="5"/>
      <c r="D44" s="5"/>
      <c r="E44" s="6"/>
      <c r="F44" s="6"/>
    </row>
    <row r="45" spans="1:6">
      <c r="A45" s="5"/>
      <c r="B45" s="5"/>
      <c r="C45" s="5"/>
      <c r="D45" s="5"/>
      <c r="E45" s="6"/>
    </row>
    <row r="46" spans="1:6">
      <c r="A46" s="5" t="s">
        <v>28</v>
      </c>
      <c r="B46" s="5" t="s">
        <v>24</v>
      </c>
      <c r="C46" s="5"/>
      <c r="D46" s="5"/>
      <c r="E46" s="6" t="s">
        <v>25</v>
      </c>
    </row>
    <row r="47" spans="1:6">
      <c r="A47" s="5"/>
      <c r="B47" s="235" t="s">
        <v>26</v>
      </c>
      <c r="C47" s="235"/>
      <c r="D47" s="235"/>
      <c r="E47" s="6" t="s">
        <v>27</v>
      </c>
    </row>
    <row r="48" spans="1:6">
      <c r="A48" s="5"/>
      <c r="B48" s="5"/>
      <c r="C48" s="5"/>
      <c r="D48" s="5"/>
      <c r="E48" s="6"/>
    </row>
  </sheetData>
  <mergeCells count="12">
    <mergeCell ref="B47:D47"/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</mergeCells>
  <pageMargins left="0.24" right="0.21" top="0.4" bottom="0.32" header="0.3" footer="0.2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6"/>
  <sheetViews>
    <sheetView topLeftCell="A22" workbookViewId="0">
      <selection activeCell="A34" sqref="A34:E4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1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87"/>
    </row>
    <row r="2" spans="1:8" ht="36" customHeight="1">
      <c r="A2" s="240" t="s">
        <v>1</v>
      </c>
      <c r="B2" s="240"/>
      <c r="C2" s="240"/>
      <c r="D2" s="240"/>
      <c r="E2" s="240"/>
      <c r="F2" s="188"/>
    </row>
    <row r="3" spans="1:8">
      <c r="A3" s="1"/>
      <c r="B3" s="1"/>
      <c r="C3" s="1"/>
      <c r="D3" s="1"/>
      <c r="E3" s="2"/>
      <c r="F3" s="2"/>
    </row>
    <row r="4" spans="1:8" ht="15" customHeight="1">
      <c r="A4" s="186" t="s">
        <v>2</v>
      </c>
      <c r="B4" s="1"/>
      <c r="C4" s="1"/>
      <c r="D4" s="241" t="s">
        <v>253</v>
      </c>
      <c r="E4" s="241"/>
      <c r="F4" s="189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" customHeight="1">
      <c r="A7" s="236" t="s">
        <v>220</v>
      </c>
      <c r="B7" s="236"/>
      <c r="C7" s="236"/>
      <c r="D7" s="236"/>
      <c r="E7" s="236"/>
      <c r="F7" s="186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221</v>
      </c>
      <c r="B9" s="236"/>
      <c r="C9" s="236"/>
      <c r="D9" s="236"/>
      <c r="E9" s="236"/>
      <c r="F9" s="186"/>
    </row>
    <row r="10" spans="1:8" ht="15.75" thickBot="1">
      <c r="A10" s="5"/>
      <c r="B10" s="5"/>
      <c r="C10" s="5"/>
      <c r="D10" s="5"/>
      <c r="E10" s="6"/>
      <c r="F10" s="6"/>
      <c r="H10">
        <v>1437.9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51">
      <c r="A12" s="14" t="s">
        <v>9</v>
      </c>
      <c r="B12" s="11" t="s">
        <v>105</v>
      </c>
      <c r="C12" s="11" t="s">
        <v>10</v>
      </c>
      <c r="D12" s="12">
        <v>0.78</v>
      </c>
      <c r="E12" s="13">
        <f>D12*12*$H$10</f>
        <v>13458.744000000001</v>
      </c>
      <c r="F12" s="38"/>
      <c r="G12" s="111"/>
    </row>
    <row r="13" spans="1:8" ht="48">
      <c r="A13" s="147" t="s">
        <v>110</v>
      </c>
      <c r="B13" s="12" t="s">
        <v>111</v>
      </c>
      <c r="C13" s="11" t="s">
        <v>8</v>
      </c>
      <c r="D13" s="12">
        <v>0.4</v>
      </c>
      <c r="E13" s="13">
        <f t="shared" ref="E13:E22" si="0">D13*12*$H$10</f>
        <v>6901.9200000000019</v>
      </c>
      <c r="F13" s="38"/>
      <c r="G13" s="111"/>
    </row>
    <row r="14" spans="1:8" ht="48">
      <c r="A14" s="147" t="s">
        <v>124</v>
      </c>
      <c r="B14" s="12" t="s">
        <v>111</v>
      </c>
      <c r="C14" s="11" t="s">
        <v>8</v>
      </c>
      <c r="D14" s="12">
        <v>0.52</v>
      </c>
      <c r="E14" s="13">
        <f t="shared" si="0"/>
        <v>8972.496000000001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3">
        <f t="shared" si="0"/>
        <v>10352.879999999999</v>
      </c>
      <c r="F15" s="38"/>
      <c r="G15" s="111"/>
    </row>
    <row r="16" spans="1:8" ht="51">
      <c r="A16" s="14" t="s">
        <v>11</v>
      </c>
      <c r="B16" s="11" t="s">
        <v>105</v>
      </c>
      <c r="C16" s="11" t="s">
        <v>12</v>
      </c>
      <c r="D16" s="12">
        <v>1.1499999999999999</v>
      </c>
      <c r="E16" s="13">
        <f t="shared" si="0"/>
        <v>19843.02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5.01</v>
      </c>
      <c r="E17" s="13">
        <f t="shared" si="0"/>
        <v>86446.547999999995</v>
      </c>
      <c r="F17" s="38"/>
      <c r="G17" s="111"/>
    </row>
    <row r="18" spans="1:7">
      <c r="A18" s="14" t="s">
        <v>29</v>
      </c>
      <c r="B18" s="11" t="s">
        <v>14</v>
      </c>
      <c r="C18" s="11" t="s">
        <v>8</v>
      </c>
      <c r="D18" s="12">
        <v>3.48</v>
      </c>
      <c r="E18" s="13">
        <f t="shared" si="0"/>
        <v>60046.703999999998</v>
      </c>
      <c r="F18" s="38"/>
      <c r="G18" s="111"/>
    </row>
    <row r="19" spans="1:7">
      <c r="A19" s="14" t="s">
        <v>33</v>
      </c>
      <c r="B19" s="11" t="s">
        <v>105</v>
      </c>
      <c r="C19" s="11" t="s">
        <v>8</v>
      </c>
      <c r="D19" s="12">
        <v>0.21</v>
      </c>
      <c r="E19" s="13">
        <f t="shared" si="0"/>
        <v>3623.5080000000003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 t="shared" si="0"/>
        <v>16909.704000000002</v>
      </c>
      <c r="F20" s="38"/>
      <c r="G20" s="111"/>
    </row>
    <row r="21" spans="1:7" ht="25.5">
      <c r="A21" s="14" t="s">
        <v>18</v>
      </c>
      <c r="B21" s="11" t="s">
        <v>16</v>
      </c>
      <c r="C21" s="11" t="s">
        <v>8</v>
      </c>
      <c r="D21" s="11">
        <v>0.35</v>
      </c>
      <c r="E21" s="13">
        <f t="shared" si="0"/>
        <v>6039.1799999999994</v>
      </c>
      <c r="F21" s="38"/>
    </row>
    <row r="22" spans="1:7" ht="25.5">
      <c r="A22" s="14" t="s">
        <v>19</v>
      </c>
      <c r="B22" s="11" t="s">
        <v>14</v>
      </c>
      <c r="C22" s="11" t="s">
        <v>8</v>
      </c>
      <c r="D22" s="11">
        <v>0.96</v>
      </c>
      <c r="E22" s="13">
        <f t="shared" si="0"/>
        <v>16564.608</v>
      </c>
      <c r="F22" s="38"/>
      <c r="G22" s="111"/>
    </row>
    <row r="23" spans="1:7" ht="19.5" thickBot="1">
      <c r="A23" s="16" t="s">
        <v>32</v>
      </c>
      <c r="B23" s="17"/>
      <c r="C23" s="17"/>
      <c r="D23" s="18"/>
      <c r="E23" s="110">
        <f>SUM(E12:E22)</f>
        <v>249159.31200000001</v>
      </c>
      <c r="F23" s="39"/>
      <c r="G23" s="111"/>
    </row>
    <row r="24" spans="1:7">
      <c r="A24" s="5"/>
      <c r="B24" s="5"/>
      <c r="C24" s="5"/>
      <c r="D24" s="5"/>
      <c r="E24" s="6"/>
      <c r="F24" s="6"/>
    </row>
    <row r="25" spans="1:7" ht="31.5" customHeight="1">
      <c r="A25" s="236" t="s">
        <v>292</v>
      </c>
      <c r="B25" s="236"/>
      <c r="C25" s="236"/>
      <c r="D25" s="236"/>
      <c r="E25" s="236"/>
      <c r="F25" s="186"/>
    </row>
    <row r="26" spans="1:7">
      <c r="A26" s="126"/>
      <c r="B26" s="126"/>
      <c r="C26" s="126"/>
      <c r="D26" s="126"/>
      <c r="E26" s="127"/>
      <c r="F26" s="6"/>
    </row>
    <row r="27" spans="1:7" ht="29.25" customHeight="1">
      <c r="A27" s="236" t="s">
        <v>210</v>
      </c>
      <c r="B27" s="236"/>
      <c r="C27" s="236"/>
      <c r="D27" s="236"/>
      <c r="E27" s="236"/>
      <c r="F27" s="186"/>
    </row>
    <row r="28" spans="1:7">
      <c r="A28" s="5"/>
      <c r="B28" s="5"/>
      <c r="C28" s="5"/>
      <c r="D28" s="5"/>
      <c r="E28" s="6"/>
      <c r="F28" s="6"/>
    </row>
    <row r="29" spans="1:7">
      <c r="A29" s="237" t="s">
        <v>211</v>
      </c>
      <c r="B29" s="237"/>
      <c r="C29" s="237"/>
      <c r="D29" s="237"/>
      <c r="E29" s="237"/>
      <c r="F29" s="190"/>
    </row>
    <row r="30" spans="1:7">
      <c r="A30" s="5"/>
      <c r="B30" s="5"/>
      <c r="C30" s="5"/>
      <c r="D30" s="5"/>
      <c r="E30" s="6"/>
      <c r="F30" s="6"/>
    </row>
    <row r="31" spans="1:7" ht="28.5" customHeight="1">
      <c r="A31" s="236" t="s">
        <v>21</v>
      </c>
      <c r="B31" s="236"/>
      <c r="C31" s="236"/>
      <c r="D31" s="236"/>
      <c r="E31" s="236"/>
      <c r="F31" s="186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38" t="s">
        <v>22</v>
      </c>
      <c r="B34" s="238"/>
      <c r="C34" s="238"/>
      <c r="D34" s="238"/>
      <c r="E34" s="238"/>
      <c r="F34" s="191"/>
    </row>
    <row r="35" spans="1:6">
      <c r="A35" s="5"/>
      <c r="B35" s="5"/>
      <c r="C35" s="5"/>
      <c r="D35" s="5"/>
      <c r="E35" s="6"/>
      <c r="F35" s="6"/>
    </row>
    <row r="36" spans="1:6">
      <c r="A36" s="5" t="s">
        <v>351</v>
      </c>
      <c r="B36" s="5" t="s">
        <v>352</v>
      </c>
      <c r="C36" s="5"/>
      <c r="D36" s="5"/>
      <c r="E36" s="6" t="s">
        <v>25</v>
      </c>
      <c r="F36" s="6"/>
    </row>
    <row r="37" spans="1:6">
      <c r="A37" s="5"/>
      <c r="B37" s="5"/>
      <c r="C37" s="5"/>
      <c r="D37" s="5"/>
      <c r="E37" s="6" t="s">
        <v>27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23</v>
      </c>
      <c r="B40" s="5" t="s">
        <v>165</v>
      </c>
      <c r="C40" s="5"/>
      <c r="D40" s="5"/>
      <c r="E40" s="6" t="s">
        <v>25</v>
      </c>
      <c r="F40" s="6"/>
    </row>
    <row r="41" spans="1:6">
      <c r="A41" s="5"/>
      <c r="B41" s="237" t="s">
        <v>276</v>
      </c>
      <c r="C41" s="237"/>
      <c r="D41" s="237"/>
      <c r="E41" s="6" t="s">
        <v>27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</row>
    <row r="44" spans="1:6">
      <c r="A44" s="5" t="s">
        <v>28</v>
      </c>
      <c r="B44" s="5" t="s">
        <v>24</v>
      </c>
      <c r="C44" s="5"/>
      <c r="D44" s="5"/>
      <c r="E44" s="6" t="s">
        <v>25</v>
      </c>
    </row>
    <row r="45" spans="1:6">
      <c r="A45" s="5"/>
      <c r="B45" s="235" t="s">
        <v>26</v>
      </c>
      <c r="C45" s="235"/>
      <c r="D45" s="235"/>
      <c r="E45" s="6" t="s">
        <v>27</v>
      </c>
    </row>
    <row r="46" spans="1:6">
      <c r="A46" s="5"/>
      <c r="B46" s="5"/>
      <c r="C46" s="5"/>
      <c r="D46" s="5"/>
      <c r="E46" s="6"/>
    </row>
  </sheetData>
  <mergeCells count="12">
    <mergeCell ref="B45:D45"/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</mergeCells>
  <pageMargins left="0.24" right="0.21" top="0.4" bottom="0.32" header="0.3" footer="0.2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5"/>
  <sheetViews>
    <sheetView topLeftCell="A16" workbookViewId="0">
      <selection activeCell="A33" sqref="A33:E4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1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43"/>
    </row>
    <row r="2" spans="1:8" ht="36" customHeight="1">
      <c r="A2" s="240" t="s">
        <v>1</v>
      </c>
      <c r="B2" s="240"/>
      <c r="C2" s="240"/>
      <c r="D2" s="240"/>
      <c r="E2" s="240"/>
      <c r="F2" s="44"/>
    </row>
    <row r="3" spans="1:8">
      <c r="A3" s="1"/>
      <c r="B3" s="1"/>
      <c r="C3" s="1"/>
      <c r="D3" s="1"/>
      <c r="E3" s="2"/>
      <c r="F3" s="2"/>
    </row>
    <row r="4" spans="1:8" ht="15" customHeight="1">
      <c r="A4" s="40" t="s">
        <v>2</v>
      </c>
      <c r="B4" s="1"/>
      <c r="C4" s="1"/>
      <c r="D4" s="241" t="s">
        <v>253</v>
      </c>
      <c r="E4" s="241"/>
      <c r="F4" s="45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" customHeight="1">
      <c r="A7" s="236" t="s">
        <v>144</v>
      </c>
      <c r="B7" s="236"/>
      <c r="C7" s="236"/>
      <c r="D7" s="236"/>
      <c r="E7" s="236"/>
      <c r="F7" s="40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46</v>
      </c>
      <c r="B9" s="236"/>
      <c r="C9" s="236"/>
      <c r="D9" s="236"/>
      <c r="E9" s="236"/>
      <c r="F9" s="40"/>
    </row>
    <row r="10" spans="1:8" ht="15.75" thickBot="1">
      <c r="A10" s="5"/>
      <c r="B10" s="5"/>
      <c r="C10" s="5"/>
      <c r="D10" s="5"/>
      <c r="E10" s="6"/>
      <c r="F10" s="6"/>
      <c r="H10">
        <v>331.8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51">
      <c r="A12" s="14" t="s">
        <v>9</v>
      </c>
      <c r="B12" s="11" t="s">
        <v>105</v>
      </c>
      <c r="C12" s="11" t="s">
        <v>10</v>
      </c>
      <c r="D12" s="80">
        <f>E12/12/H10</f>
        <v>0.56509945750452073</v>
      </c>
      <c r="E12" s="13">
        <v>2250</v>
      </c>
      <c r="F12" s="38"/>
      <c r="G12" s="111"/>
    </row>
    <row r="13" spans="1:8" ht="51">
      <c r="A13" s="14" t="s">
        <v>34</v>
      </c>
      <c r="B13" s="11" t="s">
        <v>14</v>
      </c>
      <c r="C13" s="11" t="s">
        <v>8</v>
      </c>
      <c r="D13" s="80">
        <v>0.55000000000000004</v>
      </c>
      <c r="E13" s="13">
        <f>D13*12*H10</f>
        <v>2189.88</v>
      </c>
      <c r="F13" s="38"/>
      <c r="G13" s="111"/>
    </row>
    <row r="14" spans="1:8" ht="51">
      <c r="A14" s="14" t="s">
        <v>11</v>
      </c>
      <c r="B14" s="11" t="s">
        <v>105</v>
      </c>
      <c r="C14" s="11" t="s">
        <v>12</v>
      </c>
      <c r="D14" s="80">
        <f>E14/12/H10</f>
        <v>0.61068414707655216</v>
      </c>
      <c r="E14" s="13">
        <v>2431.5</v>
      </c>
      <c r="F14" s="38"/>
      <c r="G14" s="111"/>
    </row>
    <row r="15" spans="1:8" ht="25.5">
      <c r="A15" s="14" t="s">
        <v>13</v>
      </c>
      <c r="B15" s="11" t="s">
        <v>105</v>
      </c>
      <c r="C15" s="11" t="s">
        <v>8</v>
      </c>
      <c r="D15" s="11">
        <v>7.41</v>
      </c>
      <c r="E15" s="13">
        <f>D15*12*H10</f>
        <v>29503.656000000003</v>
      </c>
      <c r="F15" s="38"/>
      <c r="G15" s="111"/>
    </row>
    <row r="16" spans="1:8">
      <c r="A16" s="14" t="s">
        <v>29</v>
      </c>
      <c r="B16" s="11" t="s">
        <v>14</v>
      </c>
      <c r="C16" s="11" t="s">
        <v>8</v>
      </c>
      <c r="D16" s="12">
        <v>2.2200000000000002</v>
      </c>
      <c r="E16" s="13">
        <f>D16*12*H10</f>
        <v>8839.152</v>
      </c>
      <c r="F16" s="38"/>
      <c r="G16" s="111"/>
    </row>
    <row r="17" spans="1:7">
      <c r="A17" s="14" t="s">
        <v>33</v>
      </c>
      <c r="B17" s="11" t="s">
        <v>105</v>
      </c>
      <c r="C17" s="11" t="s">
        <v>8</v>
      </c>
      <c r="D17" s="12">
        <v>0.2</v>
      </c>
      <c r="E17" s="13">
        <f>D17*12*H10</f>
        <v>796.32000000000016</v>
      </c>
      <c r="F17" s="38"/>
      <c r="G17" s="111"/>
    </row>
    <row r="18" spans="1:7" ht="25.5">
      <c r="A18" s="14" t="s">
        <v>15</v>
      </c>
      <c r="B18" s="11" t="s">
        <v>16</v>
      </c>
      <c r="C18" s="11" t="s">
        <v>8</v>
      </c>
      <c r="D18" s="12">
        <v>0.98</v>
      </c>
      <c r="E18" s="13">
        <f>D18*12*H10</f>
        <v>3901.9679999999998</v>
      </c>
      <c r="F18" s="38"/>
      <c r="G18" s="111"/>
    </row>
    <row r="19" spans="1:7" ht="25.5">
      <c r="A19" s="14" t="s">
        <v>94</v>
      </c>
      <c r="B19" s="11" t="s">
        <v>16</v>
      </c>
      <c r="C19" s="11" t="s">
        <v>8</v>
      </c>
      <c r="D19" s="12">
        <v>1.75</v>
      </c>
      <c r="E19" s="128">
        <f>D19*12*H10</f>
        <v>6967.8</v>
      </c>
      <c r="F19" s="38"/>
      <c r="G19" s="111"/>
    </row>
    <row r="20" spans="1:7" ht="25.5">
      <c r="A20" s="14" t="s">
        <v>18</v>
      </c>
      <c r="B20" s="11" t="s">
        <v>16</v>
      </c>
      <c r="C20" s="11" t="s">
        <v>8</v>
      </c>
      <c r="D20" s="11">
        <v>0.35</v>
      </c>
      <c r="E20" s="13">
        <f>D20*12*H10</f>
        <v>1393.5599999999997</v>
      </c>
      <c r="F20" s="38"/>
    </row>
    <row r="21" spans="1:7" ht="25.5">
      <c r="A21" s="14" t="s">
        <v>19</v>
      </c>
      <c r="B21" s="11" t="s">
        <v>14</v>
      </c>
      <c r="C21" s="11" t="s">
        <v>8</v>
      </c>
      <c r="D21" s="11">
        <v>0.53</v>
      </c>
      <c r="E21" s="128">
        <f>D21*12*H10</f>
        <v>2110.248</v>
      </c>
      <c r="F21" s="38"/>
      <c r="G21" s="111"/>
    </row>
    <row r="22" spans="1:7" ht="19.5" thickBot="1">
      <c r="A22" s="16" t="s">
        <v>32</v>
      </c>
      <c r="B22" s="17"/>
      <c r="C22" s="17"/>
      <c r="D22" s="18"/>
      <c r="E22" s="110">
        <f>SUM(E12:E21)</f>
        <v>60384.084000000003</v>
      </c>
      <c r="F22" s="39"/>
      <c r="G22" s="111"/>
    </row>
    <row r="23" spans="1:7">
      <c r="A23" s="5"/>
      <c r="B23" s="5"/>
      <c r="C23" s="5"/>
      <c r="D23" s="5"/>
      <c r="E23" s="6"/>
      <c r="F23" s="6"/>
    </row>
    <row r="24" spans="1:7" ht="31.5" customHeight="1">
      <c r="A24" s="236" t="s">
        <v>293</v>
      </c>
      <c r="B24" s="236"/>
      <c r="C24" s="236"/>
      <c r="D24" s="236"/>
      <c r="E24" s="236"/>
      <c r="F24" s="40"/>
    </row>
    <row r="25" spans="1:7">
      <c r="A25" s="126"/>
      <c r="B25" s="126"/>
      <c r="C25" s="126"/>
      <c r="D25" s="126"/>
      <c r="E25" s="127"/>
      <c r="F25" s="6"/>
    </row>
    <row r="26" spans="1:7" ht="29.25" customHeight="1">
      <c r="A26" s="236" t="s">
        <v>210</v>
      </c>
      <c r="B26" s="236"/>
      <c r="C26" s="236"/>
      <c r="D26" s="236"/>
      <c r="E26" s="236"/>
      <c r="F26" s="40"/>
    </row>
    <row r="27" spans="1:7">
      <c r="A27" s="5"/>
      <c r="B27" s="5"/>
      <c r="C27" s="5"/>
      <c r="D27" s="5"/>
      <c r="E27" s="6"/>
      <c r="F27" s="6"/>
    </row>
    <row r="28" spans="1:7">
      <c r="A28" s="237" t="s">
        <v>211</v>
      </c>
      <c r="B28" s="237"/>
      <c r="C28" s="237"/>
      <c r="D28" s="237"/>
      <c r="E28" s="237"/>
      <c r="F28" s="41"/>
    </row>
    <row r="29" spans="1:7">
      <c r="A29" s="5"/>
      <c r="B29" s="5"/>
      <c r="C29" s="5"/>
      <c r="D29" s="5"/>
      <c r="E29" s="6"/>
      <c r="F29" s="6"/>
    </row>
    <row r="30" spans="1:7" ht="28.5" customHeight="1">
      <c r="A30" s="236" t="s">
        <v>21</v>
      </c>
      <c r="B30" s="236"/>
      <c r="C30" s="236"/>
      <c r="D30" s="236"/>
      <c r="E30" s="236"/>
      <c r="F30" s="40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38" t="s">
        <v>22</v>
      </c>
      <c r="B33" s="238"/>
      <c r="C33" s="238"/>
      <c r="D33" s="238"/>
      <c r="E33" s="238"/>
      <c r="F33" s="42"/>
    </row>
    <row r="34" spans="1:6">
      <c r="A34" s="5"/>
      <c r="B34" s="5"/>
      <c r="C34" s="5"/>
      <c r="D34" s="5"/>
      <c r="E34" s="6"/>
      <c r="F34" s="6"/>
    </row>
    <row r="35" spans="1:6">
      <c r="A35" s="5" t="s">
        <v>351</v>
      </c>
      <c r="B35" s="5" t="s">
        <v>352</v>
      </c>
      <c r="C35" s="5"/>
      <c r="D35" s="5"/>
      <c r="E35" s="6" t="s">
        <v>25</v>
      </c>
      <c r="F35" s="6"/>
    </row>
    <row r="36" spans="1:6">
      <c r="A36" s="5"/>
      <c r="B36" s="5"/>
      <c r="C36" s="5"/>
      <c r="D36" s="5"/>
      <c r="E36" s="6" t="s">
        <v>27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23</v>
      </c>
      <c r="B39" s="5" t="s">
        <v>165</v>
      </c>
      <c r="C39" s="5"/>
      <c r="D39" s="5"/>
      <c r="E39" s="6" t="s">
        <v>25</v>
      </c>
      <c r="F39" s="6"/>
    </row>
    <row r="40" spans="1:6">
      <c r="A40" s="5"/>
      <c r="B40" s="237" t="s">
        <v>276</v>
      </c>
      <c r="C40" s="237"/>
      <c r="D40" s="237"/>
      <c r="E40" s="6" t="s">
        <v>27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</row>
    <row r="43" spans="1:6">
      <c r="A43" s="5" t="s">
        <v>28</v>
      </c>
      <c r="B43" s="5" t="s">
        <v>24</v>
      </c>
      <c r="C43" s="5"/>
      <c r="D43" s="5"/>
      <c r="E43" s="6" t="s">
        <v>25</v>
      </c>
    </row>
    <row r="44" spans="1:6">
      <c r="A44" s="5"/>
      <c r="B44" s="235" t="s">
        <v>26</v>
      </c>
      <c r="C44" s="235"/>
      <c r="D44" s="235"/>
      <c r="E44" s="6" t="s">
        <v>27</v>
      </c>
    </row>
    <row r="45" spans="1:6">
      <c r="A45" s="5"/>
      <c r="B45" s="5"/>
      <c r="C45" s="5"/>
      <c r="D45" s="5"/>
      <c r="E45" s="6"/>
    </row>
  </sheetData>
  <mergeCells count="12">
    <mergeCell ref="B44:D44"/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</mergeCells>
  <pageMargins left="0.24" right="0.21" top="0.4" bottom="0.32" header="0.3" footer="0.2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opLeftCell="A25" workbookViewId="0">
      <selection activeCell="A35" sqref="A35:E47"/>
    </sheetView>
  </sheetViews>
  <sheetFormatPr defaultRowHeight="15"/>
  <cols>
    <col min="1" max="1" width="30.140625" customWidth="1"/>
    <col min="2" max="2" width="19.570312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39" t="s">
        <v>0</v>
      </c>
      <c r="B1" s="239"/>
      <c r="C1" s="239"/>
      <c r="D1" s="239"/>
      <c r="E1" s="239"/>
    </row>
    <row r="2" spans="1:7" ht="36" customHeight="1">
      <c r="A2" s="240" t="s">
        <v>1</v>
      </c>
      <c r="B2" s="240"/>
      <c r="C2" s="240"/>
      <c r="D2" s="240"/>
      <c r="E2" s="240"/>
    </row>
    <row r="3" spans="1:7">
      <c r="A3" s="1"/>
      <c r="B3" s="1"/>
      <c r="C3" s="1"/>
      <c r="D3" s="1"/>
      <c r="E3" s="2"/>
    </row>
    <row r="4" spans="1:7">
      <c r="A4" s="24" t="s">
        <v>2</v>
      </c>
      <c r="B4" s="1"/>
      <c r="C4" s="1"/>
      <c r="D4" s="241" t="s">
        <v>253</v>
      </c>
      <c r="E4" s="2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2.25" customHeight="1">
      <c r="A7" s="236" t="s">
        <v>194</v>
      </c>
      <c r="B7" s="236"/>
      <c r="C7" s="236"/>
      <c r="D7" s="236"/>
      <c r="E7" s="236"/>
    </row>
    <row r="8" spans="1:7">
      <c r="A8" s="3"/>
      <c r="B8" s="3"/>
      <c r="C8" s="3"/>
      <c r="D8" s="3"/>
      <c r="E8" s="4"/>
    </row>
    <row r="9" spans="1:7" ht="45.75" customHeight="1">
      <c r="A9" s="236" t="s">
        <v>30</v>
      </c>
      <c r="B9" s="236"/>
      <c r="C9" s="236"/>
      <c r="D9" s="236"/>
      <c r="E9" s="236"/>
    </row>
    <row r="10" spans="1:7" ht="15.75" thickBot="1">
      <c r="A10" s="5"/>
      <c r="B10" s="5"/>
      <c r="C10" s="5"/>
      <c r="D10" s="5"/>
      <c r="E10" s="6"/>
      <c r="G10">
        <v>489</v>
      </c>
    </row>
    <row r="11" spans="1:7" ht="84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</row>
    <row r="12" spans="1:7" ht="48">
      <c r="A12" s="147" t="s">
        <v>110</v>
      </c>
      <c r="B12" s="12" t="s">
        <v>111</v>
      </c>
      <c r="C12" s="11" t="s">
        <v>8</v>
      </c>
      <c r="D12" s="15">
        <v>0.4</v>
      </c>
      <c r="E12" s="13">
        <f>D12*$G$10*12</f>
        <v>2347.2000000000003</v>
      </c>
    </row>
    <row r="13" spans="1:7" ht="48">
      <c r="A13" s="147" t="s">
        <v>124</v>
      </c>
      <c r="B13" s="12" t="s">
        <v>111</v>
      </c>
      <c r="C13" s="11" t="s">
        <v>8</v>
      </c>
      <c r="D13" s="15">
        <v>0.52</v>
      </c>
      <c r="E13" s="13">
        <f t="shared" ref="E13:E22" si="0">D13*$G$10*12</f>
        <v>3051.36</v>
      </c>
    </row>
    <row r="14" spans="1:7" ht="38.25">
      <c r="A14" s="14" t="s">
        <v>114</v>
      </c>
      <c r="B14" s="11" t="s">
        <v>105</v>
      </c>
      <c r="C14" s="11" t="s">
        <v>10</v>
      </c>
      <c r="D14" s="12">
        <v>1.23</v>
      </c>
      <c r="E14" s="13">
        <f t="shared" si="0"/>
        <v>7217.64</v>
      </c>
    </row>
    <row r="15" spans="1:7" ht="38.25">
      <c r="A15" s="14" t="s">
        <v>115</v>
      </c>
      <c r="B15" s="12" t="s">
        <v>111</v>
      </c>
      <c r="C15" s="11" t="s">
        <v>8</v>
      </c>
      <c r="D15" s="12">
        <v>0.6</v>
      </c>
      <c r="E15" s="13">
        <f t="shared" si="0"/>
        <v>3520.7999999999997</v>
      </c>
    </row>
    <row r="16" spans="1:7" ht="51">
      <c r="A16" s="14" t="s">
        <v>11</v>
      </c>
      <c r="B16" s="11" t="s">
        <v>105</v>
      </c>
      <c r="C16" s="11" t="s">
        <v>12</v>
      </c>
      <c r="D16" s="12">
        <v>7.0000000000000007E-2</v>
      </c>
      <c r="E16" s="13">
        <f t="shared" si="0"/>
        <v>410.76000000000005</v>
      </c>
    </row>
    <row r="17" spans="1:10" ht="30.75" customHeight="1">
      <c r="A17" s="14" t="s">
        <v>13</v>
      </c>
      <c r="B17" s="11" t="s">
        <v>105</v>
      </c>
      <c r="C17" s="11" t="s">
        <v>8</v>
      </c>
      <c r="D17" s="11">
        <v>9.0299999999999994</v>
      </c>
      <c r="E17" s="13">
        <f t="shared" si="0"/>
        <v>52988.04</v>
      </c>
    </row>
    <row r="18" spans="1:10">
      <c r="A18" s="14" t="s">
        <v>29</v>
      </c>
      <c r="B18" s="11" t="s">
        <v>14</v>
      </c>
      <c r="C18" s="11" t="s">
        <v>8</v>
      </c>
      <c r="D18" s="12">
        <v>3.18</v>
      </c>
      <c r="E18" s="13">
        <f t="shared" si="0"/>
        <v>18660.239999999998</v>
      </c>
    </row>
    <row r="19" spans="1:10" ht="25.5">
      <c r="A19" s="14" t="s">
        <v>15</v>
      </c>
      <c r="B19" s="11" t="s">
        <v>16</v>
      </c>
      <c r="C19" s="11" t="s">
        <v>8</v>
      </c>
      <c r="D19" s="12">
        <v>0.98</v>
      </c>
      <c r="E19" s="13">
        <f t="shared" si="0"/>
        <v>5750.6399999999994</v>
      </c>
    </row>
    <row r="20" spans="1:10" ht="25.5">
      <c r="A20" s="14" t="s">
        <v>74</v>
      </c>
      <c r="B20" s="11" t="s">
        <v>16</v>
      </c>
      <c r="C20" s="11" t="s">
        <v>8</v>
      </c>
      <c r="D20" s="15">
        <v>1.75</v>
      </c>
      <c r="E20" s="13">
        <f t="shared" si="0"/>
        <v>10269</v>
      </c>
    </row>
    <row r="21" spans="1:10" ht="25.5">
      <c r="A21" s="14" t="s">
        <v>18</v>
      </c>
      <c r="B21" s="11" t="s">
        <v>16</v>
      </c>
      <c r="C21" s="11" t="s">
        <v>8</v>
      </c>
      <c r="D21" s="11">
        <v>0.35</v>
      </c>
      <c r="E21" s="13">
        <f t="shared" si="0"/>
        <v>2053.7999999999997</v>
      </c>
    </row>
    <row r="22" spans="1:10" ht="25.5">
      <c r="A22" s="14" t="s">
        <v>19</v>
      </c>
      <c r="B22" s="11" t="s">
        <v>14</v>
      </c>
      <c r="C22" s="11" t="s">
        <v>8</v>
      </c>
      <c r="D22" s="11">
        <v>0.67</v>
      </c>
      <c r="E22" s="13">
        <f t="shared" si="0"/>
        <v>3931.56</v>
      </c>
      <c r="J22" s="111"/>
    </row>
    <row r="23" spans="1:10">
      <c r="A23" s="21" t="s">
        <v>256</v>
      </c>
      <c r="B23" s="22" t="s">
        <v>208</v>
      </c>
      <c r="C23" s="22" t="s">
        <v>120</v>
      </c>
      <c r="D23" s="22" t="s">
        <v>248</v>
      </c>
      <c r="E23" s="23">
        <v>990</v>
      </c>
      <c r="J23" s="111"/>
    </row>
    <row r="24" spans="1:10" ht="19.5" thickBot="1">
      <c r="A24" s="16" t="s">
        <v>20</v>
      </c>
      <c r="B24" s="17"/>
      <c r="C24" s="17"/>
      <c r="D24" s="18"/>
      <c r="E24" s="19">
        <f>SUM(E12:E23)</f>
        <v>111191.04000000001</v>
      </c>
    </row>
    <row r="25" spans="1:10">
      <c r="A25" s="5"/>
      <c r="B25" s="5"/>
      <c r="C25" s="5"/>
      <c r="D25" s="5"/>
      <c r="E25" s="6"/>
    </row>
    <row r="26" spans="1:10" ht="36.75" customHeight="1">
      <c r="A26" s="236" t="s">
        <v>277</v>
      </c>
      <c r="B26" s="236"/>
      <c r="C26" s="236"/>
      <c r="D26" s="236"/>
      <c r="E26" s="236"/>
    </row>
    <row r="27" spans="1:10">
      <c r="A27" s="126"/>
      <c r="B27" s="126"/>
      <c r="C27" s="126"/>
      <c r="D27" s="126"/>
      <c r="E27" s="127"/>
    </row>
    <row r="28" spans="1:10" ht="14.25" customHeight="1">
      <c r="A28" s="236" t="s">
        <v>210</v>
      </c>
      <c r="B28" s="236"/>
      <c r="C28" s="236"/>
      <c r="D28" s="236"/>
      <c r="E28" s="236"/>
    </row>
    <row r="29" spans="1:10">
      <c r="A29" s="5"/>
      <c r="B29" s="5"/>
      <c r="C29" s="5"/>
      <c r="D29" s="5"/>
      <c r="E29" s="6"/>
    </row>
    <row r="30" spans="1:10">
      <c r="A30" s="237" t="s">
        <v>211</v>
      </c>
      <c r="B30" s="237"/>
      <c r="C30" s="237"/>
      <c r="D30" s="237"/>
      <c r="E30" s="237"/>
    </row>
    <row r="31" spans="1:10">
      <c r="A31" s="5"/>
      <c r="B31" s="5"/>
      <c r="C31" s="5"/>
      <c r="D31" s="5"/>
      <c r="E31" s="6"/>
    </row>
    <row r="32" spans="1:10" ht="28.5" customHeight="1">
      <c r="A32" s="236" t="s">
        <v>21</v>
      </c>
      <c r="B32" s="236"/>
      <c r="C32" s="236"/>
      <c r="D32" s="236"/>
      <c r="E32" s="236"/>
    </row>
    <row r="33" spans="1:5">
      <c r="A33" s="5"/>
      <c r="B33" s="5"/>
      <c r="C33" s="5"/>
      <c r="D33" s="5"/>
      <c r="E33" s="6"/>
    </row>
    <row r="34" spans="1:5">
      <c r="A34" s="5"/>
      <c r="B34" s="5"/>
      <c r="C34" s="5"/>
      <c r="D34" s="5"/>
      <c r="E34" s="6"/>
    </row>
    <row r="35" spans="1:5">
      <c r="A35" s="238" t="s">
        <v>22</v>
      </c>
      <c r="B35" s="238"/>
      <c r="C35" s="238"/>
      <c r="D35" s="238"/>
      <c r="E35" s="238"/>
    </row>
    <row r="36" spans="1:5">
      <c r="A36" s="5"/>
      <c r="B36" s="5"/>
      <c r="C36" s="5"/>
      <c r="D36" s="5"/>
      <c r="E36" s="6"/>
    </row>
    <row r="37" spans="1:5">
      <c r="A37" s="5" t="s">
        <v>351</v>
      </c>
      <c r="B37" s="5" t="s">
        <v>352</v>
      </c>
      <c r="C37" s="5"/>
      <c r="D37" s="5"/>
      <c r="E37" s="6" t="s">
        <v>25</v>
      </c>
    </row>
    <row r="38" spans="1:5">
      <c r="A38" s="5"/>
      <c r="B38" s="5"/>
      <c r="C38" s="5"/>
      <c r="D38" s="5"/>
      <c r="E38" s="6" t="s">
        <v>27</v>
      </c>
    </row>
    <row r="39" spans="1:5">
      <c r="A39" s="5"/>
      <c r="B39" s="5"/>
      <c r="C39" s="5"/>
      <c r="D39" s="5"/>
      <c r="E39" s="6"/>
    </row>
    <row r="40" spans="1:5">
      <c r="A40" s="5"/>
      <c r="B40" s="5"/>
      <c r="C40" s="5"/>
      <c r="D40" s="5"/>
      <c r="E40" s="6"/>
    </row>
    <row r="41" spans="1:5">
      <c r="A41" s="5" t="s">
        <v>23</v>
      </c>
      <c r="B41" s="5" t="s">
        <v>165</v>
      </c>
      <c r="C41" s="5"/>
      <c r="D41" s="5"/>
      <c r="E41" s="6" t="s">
        <v>25</v>
      </c>
    </row>
    <row r="42" spans="1:5">
      <c r="A42" s="5"/>
      <c r="B42" s="237" t="s">
        <v>276</v>
      </c>
      <c r="C42" s="237"/>
      <c r="D42" s="237"/>
      <c r="E42" s="6" t="s">
        <v>27</v>
      </c>
    </row>
    <row r="43" spans="1:5">
      <c r="A43" s="5"/>
      <c r="B43" s="5"/>
      <c r="C43" s="5"/>
      <c r="D43" s="5"/>
      <c r="E43" s="6"/>
    </row>
    <row r="44" spans="1:5">
      <c r="A44" s="5"/>
      <c r="B44" s="5"/>
      <c r="C44" s="5"/>
      <c r="D44" s="5"/>
      <c r="E44" s="6"/>
    </row>
    <row r="45" spans="1:5">
      <c r="A45" s="5" t="s">
        <v>28</v>
      </c>
      <c r="B45" s="5" t="s">
        <v>24</v>
      </c>
      <c r="C45" s="5"/>
      <c r="D45" s="5"/>
      <c r="E45" s="6" t="s">
        <v>25</v>
      </c>
    </row>
    <row r="46" spans="1:5">
      <c r="A46" s="5"/>
      <c r="B46" s="235" t="s">
        <v>26</v>
      </c>
      <c r="C46" s="235"/>
      <c r="D46" s="235"/>
      <c r="E46" s="6" t="s">
        <v>27</v>
      </c>
    </row>
    <row r="47" spans="1:5">
      <c r="A47" s="5"/>
      <c r="B47" s="5"/>
      <c r="C47" s="5"/>
      <c r="D47" s="5"/>
      <c r="E47" s="6"/>
    </row>
  </sheetData>
  <mergeCells count="12">
    <mergeCell ref="B46:D46"/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</mergeCells>
  <pageMargins left="0.24" right="0.21" top="0.24" bottom="0.22" header="0.16" footer="0.16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6"/>
  <sheetViews>
    <sheetView topLeftCell="A16" workbookViewId="0">
      <selection activeCell="A34" sqref="A34:E4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2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31"/>
    </row>
    <row r="2" spans="1:8" ht="36" customHeight="1">
      <c r="A2" s="240" t="s">
        <v>1</v>
      </c>
      <c r="B2" s="240"/>
      <c r="C2" s="240"/>
      <c r="D2" s="240"/>
      <c r="E2" s="240"/>
      <c r="F2" s="32"/>
    </row>
    <row r="3" spans="1:8">
      <c r="A3" s="1"/>
      <c r="B3" s="1"/>
      <c r="C3" s="1"/>
      <c r="D3" s="1"/>
      <c r="E3" s="2"/>
      <c r="F3" s="2"/>
    </row>
    <row r="4" spans="1:8" ht="15" customHeight="1">
      <c r="A4" s="34" t="s">
        <v>2</v>
      </c>
      <c r="B4" s="1"/>
      <c r="C4" s="1"/>
      <c r="D4" s="241" t="s">
        <v>253</v>
      </c>
      <c r="E4" s="241"/>
      <c r="F4" s="33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89.25" customHeight="1">
      <c r="A7" s="236" t="s">
        <v>145</v>
      </c>
      <c r="B7" s="236"/>
      <c r="C7" s="236"/>
      <c r="D7" s="236"/>
      <c r="E7" s="236"/>
      <c r="F7" s="34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47</v>
      </c>
      <c r="B9" s="236"/>
      <c r="C9" s="236"/>
      <c r="D9" s="236"/>
      <c r="E9" s="236"/>
      <c r="F9" s="34"/>
    </row>
    <row r="10" spans="1:8" ht="15.75" thickBot="1">
      <c r="A10" s="5"/>
      <c r="B10" s="5"/>
      <c r="C10" s="5"/>
      <c r="D10" s="5"/>
      <c r="E10" s="6"/>
      <c r="F10" s="6"/>
      <c r="H10">
        <v>409.2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38.25">
      <c r="A12" s="14" t="s">
        <v>114</v>
      </c>
      <c r="B12" s="11" t="s">
        <v>105</v>
      </c>
      <c r="C12" s="11" t="s">
        <v>10</v>
      </c>
      <c r="D12" s="80">
        <f>E12/12/H10</f>
        <v>0.51930596285434993</v>
      </c>
      <c r="E12" s="13">
        <v>2550</v>
      </c>
      <c r="F12" s="38"/>
      <c r="G12" s="111"/>
    </row>
    <row r="13" spans="1:8" ht="38.25">
      <c r="A13" s="14" t="s">
        <v>115</v>
      </c>
      <c r="B13" s="11" t="s">
        <v>14</v>
      </c>
      <c r="C13" s="11" t="s">
        <v>8</v>
      </c>
      <c r="D13" s="80">
        <v>0.55000000000000004</v>
      </c>
      <c r="E13" s="13">
        <f>D13*12*H10</f>
        <v>2700.7200000000003</v>
      </c>
      <c r="F13" s="38"/>
    </row>
    <row r="14" spans="1:8" ht="51">
      <c r="A14" s="14" t="s">
        <v>11</v>
      </c>
      <c r="B14" s="11" t="s">
        <v>105</v>
      </c>
      <c r="C14" s="11" t="s">
        <v>12</v>
      </c>
      <c r="D14" s="80">
        <f>E14/12/H10</f>
        <v>0.32919925057021837</v>
      </c>
      <c r="E14" s="13">
        <v>1616.5</v>
      </c>
      <c r="F14" s="38"/>
      <c r="G14" s="111"/>
    </row>
    <row r="15" spans="1:8" ht="25.5">
      <c r="A15" s="14" t="s">
        <v>13</v>
      </c>
      <c r="B15" s="11" t="s">
        <v>105</v>
      </c>
      <c r="C15" s="11" t="s">
        <v>8</v>
      </c>
      <c r="D15" s="11">
        <v>6.35</v>
      </c>
      <c r="E15" s="13">
        <f>D15*12*H10</f>
        <v>31181.039999999994</v>
      </c>
      <c r="F15" s="38"/>
    </row>
    <row r="16" spans="1:8">
      <c r="A16" s="14" t="s">
        <v>29</v>
      </c>
      <c r="B16" s="11" t="s">
        <v>14</v>
      </c>
      <c r="C16" s="11" t="s">
        <v>8</v>
      </c>
      <c r="D16" s="12">
        <v>2.48</v>
      </c>
      <c r="E16" s="13">
        <f>D16*12*H10</f>
        <v>12177.791999999999</v>
      </c>
      <c r="F16" s="38"/>
    </row>
    <row r="17" spans="1:7">
      <c r="A17" s="14" t="s">
        <v>33</v>
      </c>
      <c r="B17" s="11" t="s">
        <v>105</v>
      </c>
      <c r="C17" s="11" t="s">
        <v>8</v>
      </c>
      <c r="D17" s="12">
        <v>0.46</v>
      </c>
      <c r="E17" s="13">
        <f>D17*12*H10</f>
        <v>2258.7840000000001</v>
      </c>
      <c r="F17" s="38"/>
    </row>
    <row r="18" spans="1:7" ht="25.5">
      <c r="A18" s="14" t="s">
        <v>15</v>
      </c>
      <c r="B18" s="11" t="s">
        <v>16</v>
      </c>
      <c r="C18" s="11" t="s">
        <v>8</v>
      </c>
      <c r="D18" s="12">
        <v>0.98</v>
      </c>
      <c r="E18" s="13">
        <f>D18*12*H10</f>
        <v>4812.192</v>
      </c>
      <c r="F18" s="38"/>
    </row>
    <row r="19" spans="1:7" ht="25.5">
      <c r="A19" s="14" t="s">
        <v>17</v>
      </c>
      <c r="B19" s="11" t="s">
        <v>16</v>
      </c>
      <c r="C19" s="11" t="s">
        <v>8</v>
      </c>
      <c r="D19" s="12">
        <v>0.61</v>
      </c>
      <c r="E19" s="13">
        <f>D19*H10*12</f>
        <v>2995.3440000000001</v>
      </c>
      <c r="F19" s="38"/>
    </row>
    <row r="20" spans="1:7" ht="25.5">
      <c r="A20" s="14" t="s">
        <v>18</v>
      </c>
      <c r="B20" s="11" t="s">
        <v>16</v>
      </c>
      <c r="C20" s="11" t="s">
        <v>8</v>
      </c>
      <c r="D20" s="11">
        <v>0.35</v>
      </c>
      <c r="E20" s="13">
        <f>D20*12*H10</f>
        <v>1718.6399999999996</v>
      </c>
      <c r="F20" s="38"/>
      <c r="G20" s="111"/>
    </row>
    <row r="21" spans="1:7" ht="25.5">
      <c r="A21" s="14" t="s">
        <v>19</v>
      </c>
      <c r="B21" s="11" t="s">
        <v>14</v>
      </c>
      <c r="C21" s="11" t="s">
        <v>8</v>
      </c>
      <c r="D21" s="11">
        <v>0.53</v>
      </c>
      <c r="E21" s="13">
        <f>D21*12*H10</f>
        <v>2602.5120000000002</v>
      </c>
      <c r="F21" s="38"/>
      <c r="G21" s="111"/>
    </row>
    <row r="22" spans="1:7" ht="25.5">
      <c r="A22" s="21" t="s">
        <v>123</v>
      </c>
      <c r="B22" s="22" t="s">
        <v>252</v>
      </c>
      <c r="C22" s="11" t="s">
        <v>120</v>
      </c>
      <c r="D22" s="22" t="s">
        <v>251</v>
      </c>
      <c r="E22" s="13">
        <v>7522.5</v>
      </c>
      <c r="F22" s="38"/>
    </row>
    <row r="23" spans="1:7" ht="19.5" thickBot="1">
      <c r="A23" s="16" t="s">
        <v>32</v>
      </c>
      <c r="B23" s="17"/>
      <c r="C23" s="17"/>
      <c r="D23" s="18"/>
      <c r="E23" s="110">
        <f>SUM(E12:E22)</f>
        <v>72136.024000000005</v>
      </c>
      <c r="F23" s="39"/>
      <c r="G23" s="111"/>
    </row>
    <row r="24" spans="1:7">
      <c r="A24" s="5"/>
      <c r="B24" s="5"/>
      <c r="C24" s="5"/>
      <c r="D24" s="5"/>
      <c r="E24" s="6"/>
      <c r="F24" s="6"/>
    </row>
    <row r="25" spans="1:7" ht="31.5" customHeight="1">
      <c r="A25" s="236" t="s">
        <v>294</v>
      </c>
      <c r="B25" s="236"/>
      <c r="C25" s="236"/>
      <c r="D25" s="236"/>
      <c r="E25" s="236"/>
      <c r="F25" s="34"/>
    </row>
    <row r="26" spans="1:7">
      <c r="A26" s="126"/>
      <c r="B26" s="126"/>
      <c r="C26" s="126"/>
      <c r="D26" s="126"/>
      <c r="E26" s="127"/>
      <c r="F26" s="6"/>
    </row>
    <row r="27" spans="1:7" ht="30.75" customHeight="1">
      <c r="A27" s="236" t="s">
        <v>210</v>
      </c>
      <c r="B27" s="236"/>
      <c r="C27" s="236"/>
      <c r="D27" s="236"/>
      <c r="E27" s="236"/>
      <c r="F27" s="34"/>
    </row>
    <row r="28" spans="1:7">
      <c r="A28" s="5"/>
      <c r="B28" s="5"/>
      <c r="C28" s="5"/>
      <c r="D28" s="5"/>
      <c r="E28" s="6"/>
      <c r="F28" s="6"/>
    </row>
    <row r="29" spans="1:7" ht="27" customHeight="1">
      <c r="A29" s="237" t="s">
        <v>211</v>
      </c>
      <c r="B29" s="237"/>
      <c r="C29" s="237"/>
      <c r="D29" s="237"/>
      <c r="E29" s="237"/>
      <c r="F29" s="35"/>
    </row>
    <row r="30" spans="1:7">
      <c r="A30" s="5"/>
      <c r="B30" s="5"/>
      <c r="C30" s="5"/>
      <c r="D30" s="5"/>
      <c r="E30" s="6"/>
      <c r="F30" s="6"/>
    </row>
    <row r="31" spans="1:7" ht="28.5" customHeight="1">
      <c r="A31" s="236" t="s">
        <v>21</v>
      </c>
      <c r="B31" s="236"/>
      <c r="C31" s="236"/>
      <c r="D31" s="236"/>
      <c r="E31" s="236"/>
      <c r="F31" s="34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38" t="s">
        <v>22</v>
      </c>
      <c r="B34" s="238"/>
      <c r="C34" s="238"/>
      <c r="D34" s="238"/>
      <c r="E34" s="238"/>
      <c r="F34" s="36"/>
    </row>
    <row r="35" spans="1:6">
      <c r="A35" s="5"/>
      <c r="B35" s="5"/>
      <c r="C35" s="5"/>
      <c r="D35" s="5"/>
      <c r="E35" s="6"/>
      <c r="F35" s="6"/>
    </row>
    <row r="36" spans="1:6">
      <c r="A36" s="5" t="s">
        <v>351</v>
      </c>
      <c r="B36" s="5" t="s">
        <v>352</v>
      </c>
      <c r="C36" s="5"/>
      <c r="D36" s="5"/>
      <c r="E36" s="6" t="s">
        <v>25</v>
      </c>
      <c r="F36" s="6"/>
    </row>
    <row r="37" spans="1:6">
      <c r="A37" s="5"/>
      <c r="B37" s="5"/>
      <c r="C37" s="5"/>
      <c r="D37" s="5"/>
      <c r="E37" s="6" t="s">
        <v>27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23</v>
      </c>
      <c r="B40" s="5" t="s">
        <v>165</v>
      </c>
      <c r="C40" s="5"/>
      <c r="D40" s="5"/>
      <c r="E40" s="6" t="s">
        <v>25</v>
      </c>
      <c r="F40" s="6"/>
    </row>
    <row r="41" spans="1:6">
      <c r="A41" s="5"/>
      <c r="B41" s="237" t="s">
        <v>276</v>
      </c>
      <c r="C41" s="237"/>
      <c r="D41" s="237"/>
      <c r="E41" s="6" t="s">
        <v>27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</row>
    <row r="44" spans="1:6">
      <c r="A44" s="5" t="s">
        <v>28</v>
      </c>
      <c r="B44" s="5" t="s">
        <v>24</v>
      </c>
      <c r="C44" s="5"/>
      <c r="D44" s="5"/>
      <c r="E44" s="6" t="s">
        <v>25</v>
      </c>
    </row>
    <row r="45" spans="1:6">
      <c r="A45" s="5"/>
      <c r="B45" s="235" t="s">
        <v>26</v>
      </c>
      <c r="C45" s="235"/>
      <c r="D45" s="235"/>
      <c r="E45" s="6" t="s">
        <v>27</v>
      </c>
    </row>
    <row r="46" spans="1:6">
      <c r="A46" s="5"/>
      <c r="B46" s="5"/>
      <c r="C46" s="5"/>
      <c r="D46" s="5"/>
      <c r="E46" s="6"/>
    </row>
  </sheetData>
  <mergeCells count="12">
    <mergeCell ref="B45:D45"/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</mergeCells>
  <pageMargins left="0.24" right="0.21" top="0.4" bottom="0.32" header="0.3" footer="0.2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6"/>
  <sheetViews>
    <sheetView topLeftCell="A24" workbookViewId="0">
      <selection activeCell="A34" sqref="A34:E46"/>
    </sheetView>
  </sheetViews>
  <sheetFormatPr defaultRowHeight="15"/>
  <cols>
    <col min="1" max="1" width="31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46"/>
    </row>
    <row r="2" spans="1:8" ht="36" customHeight="1">
      <c r="A2" s="240" t="s">
        <v>1</v>
      </c>
      <c r="B2" s="240"/>
      <c r="C2" s="240"/>
      <c r="D2" s="240"/>
      <c r="E2" s="240"/>
      <c r="F2" s="47"/>
    </row>
    <row r="3" spans="1:8">
      <c r="A3" s="1"/>
      <c r="B3" s="1"/>
      <c r="C3" s="1"/>
      <c r="D3" s="1"/>
      <c r="E3" s="2"/>
      <c r="F3" s="2"/>
    </row>
    <row r="4" spans="1:8" ht="15" customHeight="1">
      <c r="A4" s="49" t="s">
        <v>2</v>
      </c>
      <c r="B4" s="1"/>
      <c r="C4" s="1"/>
      <c r="D4" s="241" t="s">
        <v>253</v>
      </c>
      <c r="E4" s="241"/>
      <c r="F4" s="48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5.25" customHeight="1">
      <c r="A7" s="236" t="s">
        <v>146</v>
      </c>
      <c r="B7" s="236"/>
      <c r="C7" s="236"/>
      <c r="D7" s="236"/>
      <c r="E7" s="236"/>
      <c r="F7" s="49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48</v>
      </c>
      <c r="B9" s="236"/>
      <c r="C9" s="236"/>
      <c r="D9" s="236"/>
      <c r="E9" s="236"/>
      <c r="F9" s="49"/>
    </row>
    <row r="10" spans="1:8" ht="15.75" thickBot="1">
      <c r="A10" s="5"/>
      <c r="B10" s="5"/>
      <c r="C10" s="5"/>
      <c r="D10" s="5"/>
      <c r="E10" s="6"/>
      <c r="F10" s="6"/>
      <c r="H10">
        <v>280.5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$H$10*D12*12</f>
        <v>1346.4</v>
      </c>
      <c r="F12" s="37"/>
    </row>
    <row r="13" spans="1:8" ht="60">
      <c r="A13" s="147" t="s">
        <v>112</v>
      </c>
      <c r="B13" s="12" t="s">
        <v>111</v>
      </c>
      <c r="C13" s="11" t="s">
        <v>8</v>
      </c>
      <c r="D13" s="15">
        <v>0.52</v>
      </c>
      <c r="E13" s="148">
        <f t="shared" ref="E13:E22" si="0">$H$10*D13*12</f>
        <v>1750.3200000000002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1.43</v>
      </c>
      <c r="E14" s="148">
        <f t="shared" si="0"/>
        <v>4813.38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2019.6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0.46074866310160428</v>
      </c>
      <c r="E16" s="148">
        <v>1550.88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9.76</v>
      </c>
      <c r="E17" s="148">
        <f t="shared" si="0"/>
        <v>32852.159999999996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10703.880000000001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0.69</v>
      </c>
      <c r="E19" s="148">
        <f t="shared" si="0"/>
        <v>2322.54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3298.68</v>
      </c>
      <c r="F20" s="38"/>
    </row>
    <row r="21" spans="1:7" ht="25.5">
      <c r="A21" s="14" t="s">
        <v>101</v>
      </c>
      <c r="B21" s="11" t="s">
        <v>16</v>
      </c>
      <c r="C21" s="11" t="s">
        <v>8</v>
      </c>
      <c r="D21" s="12">
        <v>1.81</v>
      </c>
      <c r="E21" s="148">
        <f t="shared" si="0"/>
        <v>6092.4600000000009</v>
      </c>
      <c r="F21" s="38"/>
      <c r="G21" s="111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1178.0999999999999</v>
      </c>
      <c r="F22" s="38"/>
    </row>
    <row r="23" spans="1:7" ht="19.5" thickBot="1">
      <c r="A23" s="16" t="s">
        <v>32</v>
      </c>
      <c r="B23" s="17"/>
      <c r="C23" s="17"/>
      <c r="D23" s="18"/>
      <c r="E23" s="110">
        <f>SUM(E12:E22)</f>
        <v>67928.400000000009</v>
      </c>
      <c r="F23" s="39"/>
      <c r="G23" s="111"/>
    </row>
    <row r="24" spans="1:7">
      <c r="A24" s="5"/>
      <c r="B24" s="5"/>
      <c r="C24" s="5"/>
      <c r="D24" s="5"/>
      <c r="E24" s="6"/>
      <c r="F24" s="6"/>
    </row>
    <row r="25" spans="1:7" ht="30" customHeight="1">
      <c r="A25" s="236" t="s">
        <v>333</v>
      </c>
      <c r="B25" s="236"/>
      <c r="C25" s="236"/>
      <c r="D25" s="236"/>
      <c r="E25" s="236"/>
      <c r="F25" s="49"/>
    </row>
    <row r="26" spans="1:7">
      <c r="A26" s="126"/>
      <c r="B26" s="126"/>
      <c r="C26" s="126"/>
      <c r="D26" s="126"/>
      <c r="E26" s="127"/>
      <c r="F26" s="6"/>
    </row>
    <row r="27" spans="1:7">
      <c r="A27" s="236" t="s">
        <v>210</v>
      </c>
      <c r="B27" s="236"/>
      <c r="C27" s="236"/>
      <c r="D27" s="236"/>
      <c r="E27" s="236"/>
      <c r="F27" s="49"/>
    </row>
    <row r="28" spans="1:7">
      <c r="A28" s="5"/>
      <c r="B28" s="5"/>
      <c r="C28" s="5"/>
      <c r="D28" s="5"/>
      <c r="E28" s="6"/>
      <c r="F28" s="6"/>
    </row>
    <row r="29" spans="1:7" ht="18" customHeight="1">
      <c r="A29" s="237" t="s">
        <v>211</v>
      </c>
      <c r="B29" s="237"/>
      <c r="C29" s="237"/>
      <c r="D29" s="237"/>
      <c r="E29" s="237"/>
      <c r="F29" s="50"/>
    </row>
    <row r="30" spans="1:7">
      <c r="A30" s="5"/>
      <c r="B30" s="5"/>
      <c r="C30" s="5"/>
      <c r="D30" s="5"/>
      <c r="E30" s="6"/>
      <c r="F30" s="6"/>
    </row>
    <row r="31" spans="1:7" ht="28.5" customHeight="1">
      <c r="A31" s="236" t="s">
        <v>21</v>
      </c>
      <c r="B31" s="236"/>
      <c r="C31" s="236"/>
      <c r="D31" s="236"/>
      <c r="E31" s="236"/>
      <c r="F31" s="49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38" t="s">
        <v>22</v>
      </c>
      <c r="B34" s="238"/>
      <c r="C34" s="238"/>
      <c r="D34" s="238"/>
      <c r="E34" s="238"/>
      <c r="F34" s="51"/>
    </row>
    <row r="35" spans="1:6">
      <c r="A35" s="5"/>
      <c r="B35" s="5"/>
      <c r="C35" s="5"/>
      <c r="D35" s="5"/>
      <c r="E35" s="6"/>
      <c r="F35" s="6"/>
    </row>
    <row r="36" spans="1:6">
      <c r="A36" s="5" t="s">
        <v>351</v>
      </c>
      <c r="B36" s="5" t="s">
        <v>352</v>
      </c>
      <c r="C36" s="5"/>
      <c r="D36" s="5"/>
      <c r="E36" s="6" t="s">
        <v>25</v>
      </c>
      <c r="F36" s="6"/>
    </row>
    <row r="37" spans="1:6">
      <c r="A37" s="5"/>
      <c r="B37" s="5"/>
      <c r="C37" s="5"/>
      <c r="D37" s="5"/>
      <c r="E37" s="6" t="s">
        <v>27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23</v>
      </c>
      <c r="B40" s="5" t="s">
        <v>165</v>
      </c>
      <c r="C40" s="5"/>
      <c r="D40" s="5"/>
      <c r="E40" s="6" t="s">
        <v>25</v>
      </c>
      <c r="F40" s="6"/>
    </row>
    <row r="41" spans="1:6">
      <c r="A41" s="5"/>
      <c r="B41" s="237" t="s">
        <v>276</v>
      </c>
      <c r="C41" s="237"/>
      <c r="D41" s="237"/>
      <c r="E41" s="6" t="s">
        <v>27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</row>
    <row r="44" spans="1:6">
      <c r="A44" s="5" t="s">
        <v>28</v>
      </c>
      <c r="B44" s="5" t="s">
        <v>24</v>
      </c>
      <c r="C44" s="5"/>
      <c r="D44" s="5"/>
      <c r="E44" s="6" t="s">
        <v>25</v>
      </c>
    </row>
    <row r="45" spans="1:6">
      <c r="A45" s="5"/>
      <c r="B45" s="235" t="s">
        <v>26</v>
      </c>
      <c r="C45" s="235"/>
      <c r="D45" s="235"/>
      <c r="E45" s="6" t="s">
        <v>27</v>
      </c>
    </row>
    <row r="46" spans="1:6">
      <c r="A46" s="5"/>
      <c r="B46" s="5"/>
      <c r="C46" s="5"/>
      <c r="D46" s="5"/>
      <c r="E46" s="6"/>
    </row>
  </sheetData>
  <mergeCells count="12">
    <mergeCell ref="B45:D45"/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</mergeCells>
  <pageMargins left="0.24" right="0.21" top="0.4" bottom="0.32" header="0.3" footer="0.2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8"/>
  <sheetViews>
    <sheetView topLeftCell="A24" workbookViewId="0">
      <selection activeCell="A36" sqref="A36:E48"/>
    </sheetView>
  </sheetViews>
  <sheetFormatPr defaultRowHeight="15"/>
  <cols>
    <col min="1" max="1" width="31.8554687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4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52"/>
    </row>
    <row r="2" spans="1:8" ht="36" customHeight="1">
      <c r="A2" s="240" t="s">
        <v>1</v>
      </c>
      <c r="B2" s="240"/>
      <c r="C2" s="240"/>
      <c r="D2" s="240"/>
      <c r="E2" s="240"/>
      <c r="F2" s="53"/>
    </row>
    <row r="3" spans="1:8">
      <c r="A3" s="1"/>
      <c r="B3" s="1"/>
      <c r="C3" s="1"/>
      <c r="D3" s="1"/>
      <c r="E3" s="2"/>
      <c r="F3" s="2"/>
    </row>
    <row r="4" spans="1:8" ht="15" customHeight="1">
      <c r="A4" s="55" t="s">
        <v>2</v>
      </c>
      <c r="B4" s="1"/>
      <c r="C4" s="1"/>
      <c r="D4" s="241" t="s">
        <v>253</v>
      </c>
      <c r="E4" s="241"/>
      <c r="F4" s="5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147</v>
      </c>
      <c r="B7" s="236"/>
      <c r="C7" s="236"/>
      <c r="D7" s="236"/>
      <c r="E7" s="236"/>
      <c r="F7" s="5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49</v>
      </c>
      <c r="B9" s="236"/>
      <c r="C9" s="236"/>
      <c r="D9" s="236"/>
      <c r="E9" s="236"/>
      <c r="F9" s="55"/>
    </row>
    <row r="10" spans="1:8" ht="15.75" thickBot="1">
      <c r="A10" s="5"/>
      <c r="B10" s="5"/>
      <c r="C10" s="5"/>
      <c r="D10" s="5"/>
      <c r="E10" s="6"/>
      <c r="F10" s="6"/>
      <c r="H10">
        <v>277.10000000000002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$H$10*D12*12</f>
        <v>1330.0800000000002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4" si="0">$H$10*D13*12</f>
        <v>1729.1040000000003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1.44</v>
      </c>
      <c r="E14" s="148">
        <f t="shared" si="0"/>
        <v>4788.2880000000005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1995.1200000000003</v>
      </c>
      <c r="F15" s="38"/>
      <c r="G15" s="111"/>
    </row>
    <row r="16" spans="1:8" ht="51">
      <c r="A16" s="14" t="s">
        <v>11</v>
      </c>
      <c r="B16" s="11" t="s">
        <v>105</v>
      </c>
      <c r="C16" s="11" t="s">
        <v>12</v>
      </c>
      <c r="D16" s="12">
        <v>0.37</v>
      </c>
      <c r="E16" s="148">
        <v>1555.5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11.24</v>
      </c>
      <c r="E17" s="148">
        <f t="shared" si="0"/>
        <v>37375.248000000007</v>
      </c>
      <c r="F17" s="38"/>
      <c r="G17" s="111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10574.136000000002</v>
      </c>
      <c r="F18" s="38"/>
      <c r="G18" s="111"/>
    </row>
    <row r="19" spans="1:7">
      <c r="A19" s="14" t="s">
        <v>33</v>
      </c>
      <c r="B19" s="11" t="s">
        <v>105</v>
      </c>
      <c r="C19" s="11" t="s">
        <v>8</v>
      </c>
      <c r="D19" s="12">
        <v>0.48</v>
      </c>
      <c r="E19" s="148">
        <f t="shared" si="0"/>
        <v>1596.096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3258.6959999999999</v>
      </c>
      <c r="F20" s="38"/>
      <c r="G20" s="111"/>
    </row>
    <row r="21" spans="1:7" ht="25.5">
      <c r="A21" s="14" t="s">
        <v>74</v>
      </c>
      <c r="B21" s="11" t="s">
        <v>16</v>
      </c>
      <c r="C21" s="11" t="s">
        <v>8</v>
      </c>
      <c r="D21" s="12">
        <v>1.81</v>
      </c>
      <c r="E21" s="148">
        <f t="shared" si="0"/>
        <v>6018.612000000001</v>
      </c>
      <c r="F21" s="38"/>
      <c r="G21" s="111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1163.82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1.1499999999999999</v>
      </c>
      <c r="E23" s="148">
        <f t="shared" si="0"/>
        <v>3823.9800000000005</v>
      </c>
      <c r="F23" s="38"/>
      <c r="G23" s="111"/>
    </row>
    <row r="24" spans="1:7" ht="39.75" customHeight="1">
      <c r="A24" s="199" t="s">
        <v>218</v>
      </c>
      <c r="B24" s="218" t="s">
        <v>105</v>
      </c>
      <c r="C24" s="11" t="s">
        <v>8</v>
      </c>
      <c r="D24" s="22">
        <v>4.42</v>
      </c>
      <c r="E24" s="148">
        <f t="shared" si="0"/>
        <v>14697.384000000002</v>
      </c>
      <c r="F24" s="38"/>
      <c r="G24" s="111"/>
    </row>
    <row r="25" spans="1:7" ht="19.5" thickBot="1">
      <c r="A25" s="16" t="s">
        <v>32</v>
      </c>
      <c r="B25" s="17"/>
      <c r="C25" s="17"/>
      <c r="D25" s="18"/>
      <c r="E25" s="110">
        <f>SUM(E12:E24)</f>
        <v>89906.064000000013</v>
      </c>
      <c r="F25" s="39"/>
    </row>
    <row r="26" spans="1:7">
      <c r="A26" s="5"/>
      <c r="B26" s="5"/>
      <c r="C26" s="5"/>
      <c r="D26" s="5"/>
      <c r="E26" s="6"/>
      <c r="F26" s="6"/>
    </row>
    <row r="27" spans="1:7" ht="29.25" customHeight="1">
      <c r="A27" s="236" t="s">
        <v>334</v>
      </c>
      <c r="B27" s="236"/>
      <c r="C27" s="236"/>
      <c r="D27" s="236"/>
      <c r="E27" s="236"/>
      <c r="F27" s="55"/>
    </row>
    <row r="28" spans="1:7">
      <c r="A28" s="126"/>
      <c r="B28" s="126"/>
      <c r="C28" s="126"/>
      <c r="D28" s="126"/>
      <c r="E28" s="127"/>
      <c r="F28" s="6"/>
    </row>
    <row r="29" spans="1:7">
      <c r="A29" s="236" t="s">
        <v>210</v>
      </c>
      <c r="B29" s="236"/>
      <c r="C29" s="236"/>
      <c r="D29" s="236"/>
      <c r="E29" s="236"/>
      <c r="F29" s="55"/>
    </row>
    <row r="30" spans="1:7">
      <c r="A30" s="5"/>
      <c r="B30" s="5"/>
      <c r="C30" s="5"/>
      <c r="D30" s="5"/>
      <c r="E30" s="6"/>
      <c r="F30" s="6"/>
    </row>
    <row r="31" spans="1:7">
      <c r="A31" s="237" t="s">
        <v>211</v>
      </c>
      <c r="B31" s="237"/>
      <c r="C31" s="237"/>
      <c r="D31" s="237"/>
      <c r="E31" s="237"/>
      <c r="F31" s="56"/>
    </row>
    <row r="32" spans="1:7">
      <c r="A32" s="5"/>
      <c r="B32" s="5"/>
      <c r="C32" s="5"/>
      <c r="D32" s="5"/>
      <c r="E32" s="6"/>
      <c r="F32" s="6"/>
    </row>
    <row r="33" spans="1:6" ht="28.5" customHeight="1">
      <c r="A33" s="236" t="s">
        <v>21</v>
      </c>
      <c r="B33" s="236"/>
      <c r="C33" s="236"/>
      <c r="D33" s="236"/>
      <c r="E33" s="236"/>
      <c r="F33" s="55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38" t="s">
        <v>22</v>
      </c>
      <c r="B36" s="238"/>
      <c r="C36" s="238"/>
      <c r="D36" s="238"/>
      <c r="E36" s="238"/>
      <c r="F36" s="57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C38" s="5"/>
      <c r="D38" s="5"/>
      <c r="E38" s="6" t="s">
        <v>25</v>
      </c>
      <c r="F38" s="6"/>
    </row>
    <row r="39" spans="1:6">
      <c r="A39" s="5"/>
      <c r="B39" s="5"/>
      <c r="C39" s="5"/>
      <c r="D39" s="5"/>
      <c r="E39" s="6" t="s">
        <v>27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23</v>
      </c>
      <c r="B42" s="5" t="s">
        <v>165</v>
      </c>
      <c r="C42" s="5"/>
      <c r="D42" s="5"/>
      <c r="E42" s="6" t="s">
        <v>25</v>
      </c>
      <c r="F42" s="6"/>
    </row>
    <row r="43" spans="1:6">
      <c r="A43" s="5"/>
      <c r="B43" s="237" t="s">
        <v>276</v>
      </c>
      <c r="C43" s="237"/>
      <c r="D43" s="237"/>
      <c r="E43" s="6" t="s">
        <v>27</v>
      </c>
      <c r="F43" s="6"/>
    </row>
    <row r="44" spans="1:6">
      <c r="A44" s="5"/>
      <c r="B44" s="5"/>
      <c r="C44" s="5"/>
      <c r="D44" s="5"/>
      <c r="E44" s="6"/>
      <c r="F44" s="6"/>
    </row>
    <row r="45" spans="1:6">
      <c r="A45" s="5"/>
      <c r="B45" s="5"/>
      <c r="C45" s="5"/>
      <c r="D45" s="5"/>
      <c r="E45" s="6"/>
    </row>
    <row r="46" spans="1:6">
      <c r="A46" s="5" t="s">
        <v>28</v>
      </c>
      <c r="B46" s="5" t="s">
        <v>24</v>
      </c>
      <c r="C46" s="5"/>
      <c r="D46" s="5"/>
      <c r="E46" s="6" t="s">
        <v>25</v>
      </c>
    </row>
    <row r="47" spans="1:6">
      <c r="A47" s="5"/>
      <c r="B47" s="235" t="s">
        <v>26</v>
      </c>
      <c r="C47" s="235"/>
      <c r="D47" s="235"/>
      <c r="E47" s="6" t="s">
        <v>27</v>
      </c>
    </row>
    <row r="48" spans="1:6">
      <c r="A48" s="5"/>
      <c r="B48" s="5"/>
      <c r="C48" s="5"/>
      <c r="D48" s="5"/>
      <c r="E48" s="6"/>
    </row>
  </sheetData>
  <mergeCells count="12">
    <mergeCell ref="B47:D47"/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</mergeCells>
  <pageMargins left="0.24" right="0.21" top="0.4" bottom="0.32" header="0.3" footer="0.2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9"/>
  <sheetViews>
    <sheetView topLeftCell="A28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58"/>
    </row>
    <row r="2" spans="1:8" ht="36" customHeight="1">
      <c r="A2" s="240" t="s">
        <v>1</v>
      </c>
      <c r="B2" s="240"/>
      <c r="C2" s="240"/>
      <c r="D2" s="240"/>
      <c r="E2" s="240"/>
      <c r="F2" s="59"/>
    </row>
    <row r="3" spans="1:8">
      <c r="A3" s="1"/>
      <c r="B3" s="1"/>
      <c r="C3" s="1"/>
      <c r="D3" s="1"/>
      <c r="E3" s="2"/>
      <c r="F3" s="2"/>
    </row>
    <row r="4" spans="1:8" ht="15" customHeight="1">
      <c r="A4" s="61" t="s">
        <v>2</v>
      </c>
      <c r="B4" s="1"/>
      <c r="C4" s="1"/>
      <c r="D4" s="241" t="s">
        <v>253</v>
      </c>
      <c r="E4" s="241"/>
      <c r="F4" s="6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148</v>
      </c>
      <c r="B7" s="236"/>
      <c r="C7" s="236"/>
      <c r="D7" s="236"/>
      <c r="E7" s="236"/>
      <c r="F7" s="61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50</v>
      </c>
      <c r="B9" s="236"/>
      <c r="C9" s="236"/>
      <c r="D9" s="236"/>
      <c r="E9" s="236"/>
      <c r="F9" s="61"/>
    </row>
    <row r="10" spans="1:8" ht="15.75" thickBot="1">
      <c r="A10" s="5"/>
      <c r="B10" s="5"/>
      <c r="C10" s="5"/>
      <c r="D10" s="5"/>
      <c r="E10" s="6"/>
      <c r="F10" s="6"/>
      <c r="H10">
        <v>409.7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$H$10*D12*12</f>
        <v>1966.56</v>
      </c>
      <c r="F12" s="37"/>
    </row>
    <row r="13" spans="1:8" ht="60">
      <c r="A13" s="147" t="s">
        <v>112</v>
      </c>
      <c r="B13" s="12" t="s">
        <v>111</v>
      </c>
      <c r="C13" s="11" t="s">
        <v>8</v>
      </c>
      <c r="D13" s="15">
        <v>0.52</v>
      </c>
      <c r="E13" s="148">
        <f t="shared" ref="E13:E23" si="0">$H$10*D13*12</f>
        <v>2556.5280000000002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80">
        <f>E14/12/H10</f>
        <v>0.64071271662191853</v>
      </c>
      <c r="E14" s="148">
        <v>3150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2949.84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0.51635953136441304</v>
      </c>
      <c r="E16" s="148">
        <v>2538.63</v>
      </c>
      <c r="F16" s="38"/>
    </row>
    <row r="17" spans="1:7" ht="25.5">
      <c r="A17" s="14" t="s">
        <v>13</v>
      </c>
      <c r="B17" s="11" t="s">
        <v>105</v>
      </c>
      <c r="C17" s="11" t="s">
        <v>8</v>
      </c>
      <c r="D17" s="11">
        <v>8.7799999999999994</v>
      </c>
      <c r="E17" s="148">
        <f t="shared" si="0"/>
        <v>43165.991999999998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15634.152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0.26</v>
      </c>
      <c r="E19" s="148">
        <f t="shared" si="0"/>
        <v>1278.2640000000001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4818.0720000000001</v>
      </c>
      <c r="F20" s="38"/>
    </row>
    <row r="21" spans="1:7" ht="25.5">
      <c r="A21" s="14" t="s">
        <v>17</v>
      </c>
      <c r="B21" s="11" t="s">
        <v>16</v>
      </c>
      <c r="C21" s="11" t="s">
        <v>8</v>
      </c>
      <c r="D21" s="12">
        <v>0.61</v>
      </c>
      <c r="E21" s="148">
        <f t="shared" si="0"/>
        <v>2999.0039999999999</v>
      </c>
      <c r="F21" s="38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1720.7399999999998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1.1000000000000001</v>
      </c>
      <c r="E23" s="148">
        <f t="shared" si="0"/>
        <v>5408.04</v>
      </c>
      <c r="F23" s="38"/>
      <c r="G23" s="111"/>
    </row>
    <row r="24" spans="1:7">
      <c r="A24" s="21" t="s">
        <v>261</v>
      </c>
      <c r="B24" s="22" t="s">
        <v>234</v>
      </c>
      <c r="C24" s="22" t="s">
        <v>120</v>
      </c>
      <c r="D24" s="22" t="s">
        <v>248</v>
      </c>
      <c r="E24" s="157">
        <v>630</v>
      </c>
      <c r="F24" s="38"/>
      <c r="G24" s="111"/>
    </row>
    <row r="25" spans="1:7">
      <c r="A25" s="21" t="s">
        <v>280</v>
      </c>
      <c r="B25" s="22" t="s">
        <v>234</v>
      </c>
      <c r="C25" s="22" t="s">
        <v>120</v>
      </c>
      <c r="D25" s="22" t="s">
        <v>248</v>
      </c>
      <c r="E25" s="157">
        <v>7800</v>
      </c>
      <c r="F25" s="38"/>
      <c r="G25" s="111"/>
    </row>
    <row r="26" spans="1:7" ht="19.5" thickBot="1">
      <c r="A26" s="16" t="s">
        <v>32</v>
      </c>
      <c r="B26" s="17"/>
      <c r="C26" s="17"/>
      <c r="D26" s="18"/>
      <c r="E26" s="110">
        <f>SUM(E12:E25)</f>
        <v>96615.822</v>
      </c>
      <c r="F26" s="39"/>
      <c r="G26" s="111"/>
    </row>
    <row r="27" spans="1:7">
      <c r="A27" s="5"/>
      <c r="B27" s="5"/>
      <c r="C27" s="5"/>
      <c r="D27" s="5"/>
      <c r="E27" s="6"/>
      <c r="F27" s="6"/>
    </row>
    <row r="28" spans="1:7" ht="29.25" customHeight="1">
      <c r="A28" s="236" t="s">
        <v>295</v>
      </c>
      <c r="B28" s="236"/>
      <c r="C28" s="236"/>
      <c r="D28" s="236"/>
      <c r="E28" s="236"/>
      <c r="F28" s="61"/>
    </row>
    <row r="29" spans="1:7">
      <c r="A29" s="126"/>
      <c r="B29" s="126"/>
      <c r="C29" s="126"/>
      <c r="D29" s="126"/>
      <c r="E29" s="127"/>
      <c r="F29" s="6"/>
    </row>
    <row r="30" spans="1:7" ht="30" customHeight="1">
      <c r="A30" s="236" t="s">
        <v>210</v>
      </c>
      <c r="B30" s="236"/>
      <c r="C30" s="236"/>
      <c r="D30" s="236"/>
      <c r="E30" s="236"/>
      <c r="F30" s="61"/>
    </row>
    <row r="31" spans="1:7">
      <c r="A31" s="5"/>
      <c r="B31" s="5"/>
      <c r="C31" s="5"/>
      <c r="D31" s="5"/>
      <c r="E31" s="6"/>
      <c r="F31" s="6"/>
    </row>
    <row r="32" spans="1:7">
      <c r="A32" s="237" t="s">
        <v>211</v>
      </c>
      <c r="B32" s="237"/>
      <c r="C32" s="237"/>
      <c r="D32" s="237"/>
      <c r="E32" s="237"/>
      <c r="F32" s="62"/>
    </row>
    <row r="33" spans="1:6">
      <c r="A33" s="5"/>
      <c r="B33" s="5"/>
      <c r="C33" s="5"/>
      <c r="D33" s="5"/>
      <c r="E33" s="6"/>
      <c r="F33" s="6"/>
    </row>
    <row r="34" spans="1:6" ht="28.5" customHeight="1">
      <c r="A34" s="236" t="s">
        <v>21</v>
      </c>
      <c r="B34" s="236"/>
      <c r="C34" s="236"/>
      <c r="D34" s="236"/>
      <c r="E34" s="236"/>
      <c r="F34" s="61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38" t="s">
        <v>22</v>
      </c>
      <c r="B37" s="238"/>
      <c r="C37" s="238"/>
      <c r="D37" s="238"/>
      <c r="E37" s="238"/>
      <c r="F37" s="63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C39" s="5"/>
      <c r="D39" s="5"/>
      <c r="E39" s="6" t="s">
        <v>25</v>
      </c>
      <c r="F39" s="6"/>
    </row>
    <row r="40" spans="1:6">
      <c r="A40" s="5"/>
      <c r="B40" s="5"/>
      <c r="C40" s="5"/>
      <c r="D40" s="5"/>
      <c r="E40" s="6" t="s">
        <v>27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23</v>
      </c>
      <c r="B43" s="5" t="s">
        <v>165</v>
      </c>
      <c r="C43" s="5"/>
      <c r="D43" s="5"/>
      <c r="E43" s="6" t="s">
        <v>25</v>
      </c>
      <c r="F43" s="6"/>
    </row>
    <row r="44" spans="1:6">
      <c r="A44" s="5"/>
      <c r="B44" s="237" t="s">
        <v>276</v>
      </c>
      <c r="C44" s="237"/>
      <c r="D44" s="237"/>
      <c r="E44" s="6" t="s">
        <v>27</v>
      </c>
      <c r="F44" s="6"/>
    </row>
    <row r="45" spans="1:6">
      <c r="A45" s="5"/>
      <c r="B45" s="5"/>
      <c r="C45" s="5"/>
      <c r="D45" s="5"/>
      <c r="E45" s="6"/>
      <c r="F45" s="6"/>
    </row>
    <row r="46" spans="1:6">
      <c r="A46" s="5"/>
      <c r="B46" s="5"/>
      <c r="C46" s="5"/>
      <c r="D46" s="5"/>
      <c r="E46" s="6"/>
    </row>
    <row r="47" spans="1:6">
      <c r="A47" s="5" t="s">
        <v>28</v>
      </c>
      <c r="B47" s="5" t="s">
        <v>24</v>
      </c>
      <c r="C47" s="5"/>
      <c r="D47" s="5"/>
      <c r="E47" s="6" t="s">
        <v>25</v>
      </c>
    </row>
    <row r="48" spans="1:6">
      <c r="A48" s="5"/>
      <c r="B48" s="235" t="s">
        <v>26</v>
      </c>
      <c r="C48" s="235"/>
      <c r="D48" s="235"/>
      <c r="E48" s="6" t="s">
        <v>27</v>
      </c>
    </row>
    <row r="49" spans="1:5">
      <c r="A49" s="5"/>
      <c r="B49" s="5"/>
      <c r="C49" s="5"/>
      <c r="D49" s="5"/>
      <c r="E49" s="6"/>
    </row>
  </sheetData>
  <mergeCells count="12">
    <mergeCell ref="B48:D48"/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7:E37"/>
  </mergeCells>
  <pageMargins left="0.24" right="0.21" top="0.4" bottom="0.32" header="0.3" footer="0.2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7"/>
  <sheetViews>
    <sheetView topLeftCell="A28" workbookViewId="0">
      <selection activeCell="A35" sqref="A35:F47"/>
    </sheetView>
  </sheetViews>
  <sheetFormatPr defaultRowHeight="15"/>
  <cols>
    <col min="1" max="1" width="5.5703125" customWidth="1"/>
    <col min="2" max="2" width="28.42578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39" t="s">
        <v>0</v>
      </c>
      <c r="B1" s="239"/>
      <c r="C1" s="239"/>
      <c r="D1" s="239"/>
      <c r="E1" s="239"/>
      <c r="F1" s="239"/>
      <c r="G1" s="58"/>
    </row>
    <row r="2" spans="1:9" ht="36" customHeight="1">
      <c r="A2" s="240" t="s">
        <v>1</v>
      </c>
      <c r="B2" s="240"/>
      <c r="C2" s="240"/>
      <c r="D2" s="240"/>
      <c r="E2" s="240"/>
      <c r="F2" s="240"/>
      <c r="G2" s="59"/>
    </row>
    <row r="3" spans="1:9">
      <c r="B3" s="1"/>
      <c r="C3" s="1"/>
      <c r="D3" s="1"/>
      <c r="E3" s="1"/>
      <c r="F3" s="2"/>
      <c r="G3" s="2"/>
    </row>
    <row r="4" spans="1:9" ht="15" customHeight="1">
      <c r="B4" s="61" t="s">
        <v>2</v>
      </c>
      <c r="C4" s="1"/>
      <c r="D4" s="1"/>
      <c r="E4" s="241" t="s">
        <v>253</v>
      </c>
      <c r="F4" s="241"/>
      <c r="G4" s="60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>
      <c r="B7" s="1"/>
      <c r="C7" s="1"/>
      <c r="D7" s="1"/>
      <c r="E7" s="1"/>
      <c r="F7" s="2"/>
      <c r="G7" s="2"/>
    </row>
    <row r="8" spans="1:9" ht="94.5" customHeight="1">
      <c r="A8" s="236" t="s">
        <v>149</v>
      </c>
      <c r="B8" s="236"/>
      <c r="C8" s="236"/>
      <c r="D8" s="236"/>
      <c r="E8" s="236"/>
      <c r="F8" s="236"/>
      <c r="G8" s="61"/>
    </row>
    <row r="9" spans="1:9">
      <c r="B9" s="3"/>
      <c r="C9" s="3"/>
      <c r="D9" s="3"/>
      <c r="E9" s="3"/>
      <c r="F9" s="4"/>
      <c r="G9" s="4"/>
    </row>
    <row r="10" spans="1:9" ht="45.75" customHeight="1">
      <c r="A10" s="236" t="s">
        <v>51</v>
      </c>
      <c r="B10" s="236"/>
      <c r="C10" s="236"/>
      <c r="D10" s="236"/>
      <c r="E10" s="236"/>
      <c r="F10" s="236"/>
      <c r="G10" s="61"/>
    </row>
    <row r="11" spans="1:9" ht="15.75" thickBot="1">
      <c r="B11" s="5"/>
      <c r="C11" s="5"/>
      <c r="D11" s="5"/>
      <c r="E11" s="5"/>
      <c r="F11" s="6"/>
      <c r="G11" s="6"/>
      <c r="I11">
        <v>270.39999999999998</v>
      </c>
    </row>
    <row r="12" spans="1:9" ht="84" customHeight="1">
      <c r="A12" s="131" t="s">
        <v>104</v>
      </c>
      <c r="B12" s="122" t="s">
        <v>3</v>
      </c>
      <c r="C12" s="122" t="s">
        <v>4</v>
      </c>
      <c r="D12" s="122" t="s">
        <v>5</v>
      </c>
      <c r="E12" s="123" t="s">
        <v>6</v>
      </c>
      <c r="F12" s="124" t="s">
        <v>7</v>
      </c>
      <c r="G12" s="37"/>
    </row>
    <row r="13" spans="1:9" ht="42.75" customHeight="1">
      <c r="A13" s="132">
        <v>1</v>
      </c>
      <c r="B13" s="130" t="s">
        <v>114</v>
      </c>
      <c r="C13" s="11" t="s">
        <v>105</v>
      </c>
      <c r="D13" s="11" t="s">
        <v>10</v>
      </c>
      <c r="E13" s="80">
        <f>F13/12/I11</f>
        <v>0.60096153846153855</v>
      </c>
      <c r="F13" s="13">
        <v>1950</v>
      </c>
      <c r="G13" s="38"/>
      <c r="H13" s="111"/>
    </row>
    <row r="14" spans="1:9" ht="43.5" customHeight="1">
      <c r="A14" s="132">
        <v>2</v>
      </c>
      <c r="B14" s="130" t="s">
        <v>115</v>
      </c>
      <c r="C14" s="11" t="s">
        <v>14</v>
      </c>
      <c r="D14" s="11" t="s">
        <v>8</v>
      </c>
      <c r="E14" s="12">
        <v>1.04</v>
      </c>
      <c r="F14" s="13">
        <f t="shared" ref="F14:F21" si="0">E14*$I$11*12</f>
        <v>3374.5920000000001</v>
      </c>
      <c r="G14" s="38"/>
    </row>
    <row r="15" spans="1:9" ht="56.25" customHeight="1">
      <c r="A15" s="132">
        <v>3</v>
      </c>
      <c r="B15" s="130" t="s">
        <v>11</v>
      </c>
      <c r="C15" s="11" t="s">
        <v>105</v>
      </c>
      <c r="D15" s="11" t="s">
        <v>12</v>
      </c>
      <c r="E15" s="80">
        <f>F15/12/I11</f>
        <v>0.33801158777120316</v>
      </c>
      <c r="F15" s="128">
        <v>1096.78</v>
      </c>
      <c r="G15" s="38"/>
      <c r="H15" s="111"/>
    </row>
    <row r="16" spans="1:9" ht="29.25" customHeight="1">
      <c r="A16" s="132">
        <v>4</v>
      </c>
      <c r="B16" s="130" t="s">
        <v>13</v>
      </c>
      <c r="C16" s="11" t="s">
        <v>105</v>
      </c>
      <c r="D16" s="11" t="s">
        <v>8</v>
      </c>
      <c r="E16" s="11">
        <v>5.9</v>
      </c>
      <c r="F16" s="13">
        <f t="shared" si="0"/>
        <v>19144.32</v>
      </c>
      <c r="G16" s="38"/>
    </row>
    <row r="17" spans="1:8" ht="25.5" customHeight="1">
      <c r="A17" s="132">
        <v>5</v>
      </c>
      <c r="B17" s="130" t="s">
        <v>29</v>
      </c>
      <c r="C17" s="11" t="s">
        <v>14</v>
      </c>
      <c r="D17" s="11" t="s">
        <v>8</v>
      </c>
      <c r="E17" s="12">
        <v>2.48</v>
      </c>
      <c r="F17" s="13">
        <f t="shared" si="0"/>
        <v>8047.1039999999994</v>
      </c>
      <c r="G17" s="38"/>
    </row>
    <row r="18" spans="1:8" ht="19.5" customHeight="1">
      <c r="A18" s="132">
        <v>6</v>
      </c>
      <c r="B18" s="130" t="s">
        <v>33</v>
      </c>
      <c r="C18" s="11" t="s">
        <v>105</v>
      </c>
      <c r="D18" s="11" t="s">
        <v>8</v>
      </c>
      <c r="E18" s="12">
        <v>0.27</v>
      </c>
      <c r="F18" s="13">
        <f t="shared" si="0"/>
        <v>876.096</v>
      </c>
      <c r="G18" s="38"/>
    </row>
    <row r="19" spans="1:8" ht="31.5" customHeight="1">
      <c r="A19" s="132">
        <v>7</v>
      </c>
      <c r="B19" s="130" t="s">
        <v>15</v>
      </c>
      <c r="C19" s="11" t="s">
        <v>16</v>
      </c>
      <c r="D19" s="11" t="s">
        <v>8</v>
      </c>
      <c r="E19" s="12">
        <v>0.98</v>
      </c>
      <c r="F19" s="13">
        <f t="shared" si="0"/>
        <v>3179.9039999999995</v>
      </c>
      <c r="G19" s="38"/>
    </row>
    <row r="20" spans="1:8" ht="29.25" customHeight="1">
      <c r="A20" s="132">
        <v>8</v>
      </c>
      <c r="B20" s="130" t="s">
        <v>18</v>
      </c>
      <c r="C20" s="11" t="s">
        <v>16</v>
      </c>
      <c r="D20" s="11" t="s">
        <v>8</v>
      </c>
      <c r="E20" s="11">
        <v>0.35</v>
      </c>
      <c r="F20" s="13">
        <f t="shared" si="0"/>
        <v>1135.6799999999998</v>
      </c>
      <c r="G20" s="38"/>
      <c r="H20" s="111"/>
    </row>
    <row r="21" spans="1:8" ht="27.75" customHeight="1">
      <c r="A21" s="132">
        <v>9</v>
      </c>
      <c r="B21" s="130" t="s">
        <v>19</v>
      </c>
      <c r="C21" s="11" t="s">
        <v>14</v>
      </c>
      <c r="D21" s="11" t="s">
        <v>8</v>
      </c>
      <c r="E21" s="11">
        <v>1.1000000000000001</v>
      </c>
      <c r="F21" s="13">
        <f t="shared" si="0"/>
        <v>3569.2799999999997</v>
      </c>
      <c r="G21" s="38"/>
      <c r="H21" s="111"/>
    </row>
    <row r="22" spans="1:8" ht="18" customHeight="1">
      <c r="A22" s="132">
        <v>10</v>
      </c>
      <c r="B22" s="130" t="s">
        <v>261</v>
      </c>
      <c r="C22" s="11" t="s">
        <v>234</v>
      </c>
      <c r="D22" s="11" t="s">
        <v>243</v>
      </c>
      <c r="E22" s="11" t="s">
        <v>248</v>
      </c>
      <c r="F22" s="13">
        <v>1680</v>
      </c>
      <c r="G22" s="38"/>
      <c r="H22" s="111"/>
    </row>
    <row r="23" spans="1:8" ht="18" customHeight="1">
      <c r="A23" s="155">
        <v>11</v>
      </c>
      <c r="B23" s="21" t="s">
        <v>280</v>
      </c>
      <c r="C23" s="22" t="s">
        <v>204</v>
      </c>
      <c r="D23" s="11" t="s">
        <v>243</v>
      </c>
      <c r="E23" s="11" t="s">
        <v>248</v>
      </c>
      <c r="F23" s="23">
        <v>5200</v>
      </c>
      <c r="G23" s="38"/>
      <c r="H23" s="111"/>
    </row>
    <row r="24" spans="1:8" ht="19.5" thickBot="1">
      <c r="A24" s="158"/>
      <c r="B24" s="17" t="s">
        <v>32</v>
      </c>
      <c r="C24" s="17"/>
      <c r="D24" s="17"/>
      <c r="E24" s="18"/>
      <c r="F24" s="110">
        <f>SUM(F13:F23)</f>
        <v>49253.756000000001</v>
      </c>
      <c r="G24" s="39"/>
      <c r="H24" s="111"/>
    </row>
    <row r="25" spans="1:8">
      <c r="B25" s="5"/>
      <c r="C25" s="5"/>
      <c r="D25" s="5"/>
      <c r="E25" s="5"/>
      <c r="F25" s="6"/>
      <c r="G25" s="6"/>
    </row>
    <row r="26" spans="1:8" ht="36.75" customHeight="1">
      <c r="A26" s="236" t="s">
        <v>296</v>
      </c>
      <c r="B26" s="236"/>
      <c r="C26" s="236"/>
      <c r="D26" s="236"/>
      <c r="E26" s="236"/>
      <c r="F26" s="236"/>
      <c r="G26" s="61"/>
    </row>
    <row r="27" spans="1:8">
      <c r="A27" s="194"/>
      <c r="B27" s="194"/>
      <c r="C27" s="194"/>
      <c r="D27" s="194"/>
      <c r="E27" s="207"/>
      <c r="F27" s="208"/>
      <c r="G27" s="6"/>
    </row>
    <row r="28" spans="1:8">
      <c r="A28" s="236" t="s">
        <v>210</v>
      </c>
      <c r="B28" s="236"/>
      <c r="C28" s="236"/>
      <c r="D28" s="236"/>
      <c r="E28" s="236"/>
      <c r="F28" s="236"/>
      <c r="G28" s="62"/>
    </row>
    <row r="29" spans="1:8">
      <c r="A29" s="197"/>
      <c r="B29" s="197"/>
      <c r="C29" s="197"/>
      <c r="D29" s="197"/>
      <c r="E29" s="208"/>
      <c r="F29" s="208"/>
      <c r="G29" s="6"/>
    </row>
    <row r="30" spans="1:8">
      <c r="A30" s="237" t="s">
        <v>211</v>
      </c>
      <c r="B30" s="237"/>
      <c r="C30" s="237"/>
      <c r="D30" s="237"/>
      <c r="E30" s="237"/>
      <c r="F30" s="237"/>
      <c r="G30" s="61"/>
    </row>
    <row r="31" spans="1:8">
      <c r="A31" s="197"/>
      <c r="B31" s="197"/>
      <c r="C31" s="197"/>
      <c r="D31" s="197"/>
      <c r="E31" s="208"/>
      <c r="F31" s="208"/>
      <c r="G31" s="6"/>
    </row>
    <row r="32" spans="1:8" ht="33.75" customHeight="1">
      <c r="A32" s="236" t="s">
        <v>21</v>
      </c>
      <c r="B32" s="236"/>
      <c r="C32" s="236"/>
      <c r="D32" s="236"/>
      <c r="E32" s="236"/>
      <c r="F32" s="236"/>
      <c r="G32" s="6"/>
    </row>
    <row r="33" spans="1:7">
      <c r="A33" s="5"/>
      <c r="B33" s="5"/>
      <c r="C33" s="5"/>
      <c r="D33" s="5"/>
      <c r="E33" s="6"/>
      <c r="F33" s="6"/>
      <c r="G33" s="63"/>
    </row>
    <row r="34" spans="1:7">
      <c r="A34" s="238"/>
      <c r="B34" s="238"/>
      <c r="C34" s="238"/>
      <c r="D34" s="238"/>
      <c r="E34" s="238"/>
      <c r="F34" s="238"/>
    </row>
    <row r="35" spans="1:7">
      <c r="A35" s="238" t="s">
        <v>22</v>
      </c>
      <c r="B35" s="238"/>
      <c r="C35" s="238"/>
      <c r="D35" s="238"/>
      <c r="E35" s="238"/>
      <c r="F35" s="230"/>
    </row>
    <row r="36" spans="1:7">
      <c r="A36" s="5"/>
      <c r="B36" s="5"/>
      <c r="C36" s="5"/>
      <c r="D36" s="5"/>
      <c r="E36" s="6"/>
      <c r="F36" s="6"/>
      <c r="G36" s="6"/>
    </row>
    <row r="37" spans="1:7">
      <c r="A37" s="5" t="s">
        <v>351</v>
      </c>
      <c r="C37" s="5" t="s">
        <v>352</v>
      </c>
      <c r="D37" s="5"/>
      <c r="F37" s="6" t="s">
        <v>25</v>
      </c>
      <c r="G37" s="6"/>
    </row>
    <row r="38" spans="1:7">
      <c r="A38" s="5"/>
      <c r="B38" s="5"/>
      <c r="C38" s="5"/>
      <c r="D38" s="5"/>
      <c r="F38" s="6" t="s">
        <v>27</v>
      </c>
      <c r="G38" s="6"/>
    </row>
    <row r="39" spans="1:7">
      <c r="A39" s="5"/>
      <c r="B39" s="5"/>
      <c r="C39" s="5"/>
      <c r="D39" s="5"/>
      <c r="F39" s="6"/>
      <c r="G39" s="6"/>
    </row>
    <row r="40" spans="1:7">
      <c r="A40" s="5"/>
      <c r="B40" s="5"/>
      <c r="C40" s="5"/>
      <c r="D40" s="5"/>
      <c r="F40" s="6"/>
      <c r="G40" s="6"/>
    </row>
    <row r="41" spans="1:7">
      <c r="A41" s="5" t="s">
        <v>23</v>
      </c>
      <c r="C41" s="5" t="s">
        <v>165</v>
      </c>
      <c r="D41" s="5"/>
      <c r="E41" s="5"/>
      <c r="F41" s="6" t="s">
        <v>25</v>
      </c>
      <c r="G41" s="6"/>
    </row>
    <row r="42" spans="1:7">
      <c r="A42" s="5"/>
      <c r="C42" s="229" t="s">
        <v>276</v>
      </c>
      <c r="D42" s="229"/>
      <c r="E42" s="229"/>
      <c r="F42" s="6" t="s">
        <v>27</v>
      </c>
      <c r="G42" s="6"/>
    </row>
    <row r="43" spans="1:7">
      <c r="A43" s="5"/>
      <c r="B43" s="5"/>
      <c r="C43" s="5"/>
      <c r="D43" s="5"/>
      <c r="F43" s="6"/>
    </row>
    <row r="44" spans="1:7">
      <c r="A44" s="5"/>
      <c r="B44" s="5"/>
      <c r="C44" s="5"/>
      <c r="D44" s="5"/>
      <c r="F44" s="6"/>
    </row>
    <row r="45" spans="1:7">
      <c r="A45" s="5" t="s">
        <v>28</v>
      </c>
      <c r="C45" s="5" t="s">
        <v>24</v>
      </c>
      <c r="D45" s="5"/>
      <c r="E45" s="5"/>
      <c r="F45" s="6" t="s">
        <v>25</v>
      </c>
    </row>
    <row r="46" spans="1:7">
      <c r="A46" s="5"/>
      <c r="C46" s="227" t="s">
        <v>26</v>
      </c>
      <c r="D46" s="227"/>
      <c r="E46" s="227"/>
      <c r="F46" s="6" t="s">
        <v>27</v>
      </c>
    </row>
    <row r="47" spans="1:7">
      <c r="A47" s="5"/>
      <c r="B47" s="5"/>
      <c r="C47" s="5"/>
      <c r="D47" s="5"/>
      <c r="E47" s="6"/>
    </row>
  </sheetData>
  <mergeCells count="11">
    <mergeCell ref="A35:E35"/>
    <mergeCell ref="A1:F1"/>
    <mergeCell ref="A2:F2"/>
    <mergeCell ref="A8:F8"/>
    <mergeCell ref="A10:F10"/>
    <mergeCell ref="E4:F4"/>
    <mergeCell ref="A26:F26"/>
    <mergeCell ref="A28:F28"/>
    <mergeCell ref="A30:F30"/>
    <mergeCell ref="A34:F34"/>
    <mergeCell ref="A32:F32"/>
  </mergeCells>
  <pageMargins left="0.24" right="0.21" top="0.4" bottom="0.32" header="0.3" footer="0.2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5"/>
  <sheetViews>
    <sheetView topLeftCell="A25" workbookViewId="0">
      <selection activeCell="A33" sqref="A33:F44"/>
    </sheetView>
  </sheetViews>
  <sheetFormatPr defaultRowHeight="15"/>
  <cols>
    <col min="1" max="1" width="5.71093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39" t="s">
        <v>0</v>
      </c>
      <c r="B1" s="239"/>
      <c r="C1" s="239"/>
      <c r="D1" s="239"/>
      <c r="E1" s="239"/>
      <c r="F1" s="239"/>
      <c r="G1" s="58"/>
    </row>
    <row r="2" spans="1:9" ht="36" customHeight="1">
      <c r="A2" s="240" t="s">
        <v>1</v>
      </c>
      <c r="B2" s="240"/>
      <c r="C2" s="240"/>
      <c r="D2" s="240"/>
      <c r="E2" s="240"/>
      <c r="F2" s="240"/>
      <c r="G2" s="59"/>
    </row>
    <row r="3" spans="1:9">
      <c r="B3" s="1"/>
      <c r="C3" s="1"/>
      <c r="D3" s="1"/>
      <c r="E3" s="1"/>
      <c r="F3" s="2"/>
      <c r="G3" s="2"/>
    </row>
    <row r="4" spans="1:9" ht="15" customHeight="1">
      <c r="B4" s="61" t="s">
        <v>2</v>
      </c>
      <c r="C4" s="1"/>
      <c r="D4" s="1"/>
      <c r="E4" s="241" t="s">
        <v>253</v>
      </c>
      <c r="F4" s="241"/>
      <c r="G4" s="60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3" customHeight="1">
      <c r="A7" s="236" t="s">
        <v>150</v>
      </c>
      <c r="B7" s="236"/>
      <c r="C7" s="236"/>
      <c r="D7" s="236"/>
      <c r="E7" s="236"/>
      <c r="F7" s="236"/>
      <c r="G7" s="61"/>
    </row>
    <row r="8" spans="1:9">
      <c r="B8" s="3"/>
      <c r="C8" s="3"/>
      <c r="D8" s="3"/>
      <c r="E8" s="3"/>
      <c r="F8" s="4"/>
      <c r="G8" s="4"/>
    </row>
    <row r="9" spans="1:9" ht="45.75" customHeight="1">
      <c r="A9" s="236" t="s">
        <v>52</v>
      </c>
      <c r="B9" s="236"/>
      <c r="C9" s="236"/>
      <c r="D9" s="236"/>
      <c r="E9" s="236"/>
      <c r="F9" s="236"/>
      <c r="G9" s="61"/>
    </row>
    <row r="10" spans="1:9" ht="15.75" thickBot="1">
      <c r="B10" s="5"/>
      <c r="C10" s="5"/>
      <c r="D10" s="5"/>
      <c r="E10" s="5"/>
      <c r="F10" s="6"/>
      <c r="G10" s="6"/>
      <c r="I10">
        <v>281.10000000000002</v>
      </c>
    </row>
    <row r="11" spans="1:9" ht="79.5" customHeight="1">
      <c r="A11" s="131" t="s">
        <v>104</v>
      </c>
      <c r="B11" s="122" t="s">
        <v>3</v>
      </c>
      <c r="C11" s="122" t="s">
        <v>4</v>
      </c>
      <c r="D11" s="122" t="s">
        <v>5</v>
      </c>
      <c r="E11" s="123" t="s">
        <v>6</v>
      </c>
      <c r="F11" s="124" t="s">
        <v>7</v>
      </c>
      <c r="G11" s="37"/>
    </row>
    <row r="12" spans="1:9" ht="51">
      <c r="A12" s="132">
        <v>1</v>
      </c>
      <c r="B12" s="130" t="s">
        <v>9</v>
      </c>
      <c r="C12" s="11" t="s">
        <v>105</v>
      </c>
      <c r="D12" s="11" t="s">
        <v>10</v>
      </c>
      <c r="E12" s="80">
        <f>F12/12/I10</f>
        <v>0.80042689434364989</v>
      </c>
      <c r="F12" s="128">
        <v>2700</v>
      </c>
      <c r="G12" s="38"/>
      <c r="H12" s="111"/>
    </row>
    <row r="13" spans="1:9" ht="51">
      <c r="A13" s="132">
        <v>2</v>
      </c>
      <c r="B13" s="130" t="s">
        <v>34</v>
      </c>
      <c r="C13" s="11" t="s">
        <v>14</v>
      </c>
      <c r="D13" s="11" t="s">
        <v>8</v>
      </c>
      <c r="E13" s="80">
        <v>1.04</v>
      </c>
      <c r="F13" s="13">
        <f t="shared" ref="F13:F20" si="0">E13*$I$10*12</f>
        <v>3508.1280000000006</v>
      </c>
      <c r="G13" s="38"/>
    </row>
    <row r="14" spans="1:9" ht="51">
      <c r="A14" s="132">
        <v>3</v>
      </c>
      <c r="B14" s="130" t="s">
        <v>11</v>
      </c>
      <c r="C14" s="11" t="s">
        <v>105</v>
      </c>
      <c r="D14" s="11" t="s">
        <v>12</v>
      </c>
      <c r="E14" s="80">
        <f>F14/12/I10</f>
        <v>0.38968931578323251</v>
      </c>
      <c r="F14" s="128">
        <v>1314.5</v>
      </c>
      <c r="G14" s="38"/>
      <c r="H14" s="111"/>
    </row>
    <row r="15" spans="1:9" ht="25.5">
      <c r="A15" s="132">
        <v>4</v>
      </c>
      <c r="B15" s="130" t="s">
        <v>13</v>
      </c>
      <c r="C15" s="11" t="s">
        <v>105</v>
      </c>
      <c r="D15" s="11" t="s">
        <v>8</v>
      </c>
      <c r="E15" s="11">
        <v>5.36</v>
      </c>
      <c r="F15" s="13">
        <f t="shared" si="0"/>
        <v>18080.352000000003</v>
      </c>
      <c r="G15" s="38"/>
    </row>
    <row r="16" spans="1:9">
      <c r="A16" s="132">
        <v>5</v>
      </c>
      <c r="B16" s="130" t="s">
        <v>29</v>
      </c>
      <c r="C16" s="11" t="s">
        <v>14</v>
      </c>
      <c r="D16" s="11" t="s">
        <v>8</v>
      </c>
      <c r="E16" s="12">
        <v>2.48</v>
      </c>
      <c r="F16" s="13">
        <f t="shared" si="0"/>
        <v>8365.5360000000001</v>
      </c>
      <c r="G16" s="38"/>
    </row>
    <row r="17" spans="1:8">
      <c r="A17" s="132">
        <v>6</v>
      </c>
      <c r="B17" s="130" t="s">
        <v>33</v>
      </c>
      <c r="C17" s="11" t="s">
        <v>105</v>
      </c>
      <c r="D17" s="11" t="s">
        <v>8</v>
      </c>
      <c r="E17" s="12">
        <v>0.25</v>
      </c>
      <c r="F17" s="13">
        <f t="shared" si="0"/>
        <v>843.30000000000007</v>
      </c>
      <c r="G17" s="38"/>
    </row>
    <row r="18" spans="1:8" ht="25.5">
      <c r="A18" s="132">
        <v>7</v>
      </c>
      <c r="B18" s="130" t="s">
        <v>15</v>
      </c>
      <c r="C18" s="11" t="s">
        <v>16</v>
      </c>
      <c r="D18" s="11" t="s">
        <v>8</v>
      </c>
      <c r="E18" s="12">
        <v>0.98</v>
      </c>
      <c r="F18" s="13">
        <f t="shared" si="0"/>
        <v>3305.7359999999999</v>
      </c>
      <c r="G18" s="38"/>
    </row>
    <row r="19" spans="1:8" ht="25.5">
      <c r="A19" s="132">
        <v>8</v>
      </c>
      <c r="B19" s="130" t="s">
        <v>18</v>
      </c>
      <c r="C19" s="11" t="s">
        <v>16</v>
      </c>
      <c r="D19" s="11" t="s">
        <v>8</v>
      </c>
      <c r="E19" s="11">
        <v>0.35</v>
      </c>
      <c r="F19" s="13">
        <f t="shared" si="0"/>
        <v>1180.6200000000001</v>
      </c>
      <c r="G19" s="38"/>
      <c r="H19" s="111"/>
    </row>
    <row r="20" spans="1:8" ht="25.5">
      <c r="A20" s="132">
        <v>9</v>
      </c>
      <c r="B20" s="130" t="s">
        <v>19</v>
      </c>
      <c r="C20" s="11" t="s">
        <v>14</v>
      </c>
      <c r="D20" s="11" t="s">
        <v>8</v>
      </c>
      <c r="E20" s="11">
        <v>1.1000000000000001</v>
      </c>
      <c r="F20" s="13">
        <f t="shared" si="0"/>
        <v>3710.5200000000004</v>
      </c>
      <c r="G20" s="38"/>
      <c r="H20" s="111"/>
    </row>
    <row r="21" spans="1:8">
      <c r="A21" s="155">
        <v>10</v>
      </c>
      <c r="B21" s="130" t="s">
        <v>261</v>
      </c>
      <c r="C21" s="11" t="s">
        <v>234</v>
      </c>
      <c r="D21" s="11" t="s">
        <v>243</v>
      </c>
      <c r="E21" s="11" t="s">
        <v>248</v>
      </c>
      <c r="F21" s="23">
        <v>630</v>
      </c>
      <c r="G21" s="38"/>
      <c r="H21" s="111"/>
    </row>
    <row r="22" spans="1:8" ht="19.5" thickBot="1">
      <c r="A22" s="159"/>
      <c r="B22" s="17" t="s">
        <v>32</v>
      </c>
      <c r="C22" s="17"/>
      <c r="D22" s="17"/>
      <c r="E22" s="18"/>
      <c r="F22" s="110">
        <f>SUM(F12:F21)</f>
        <v>43638.69200000001</v>
      </c>
      <c r="G22" s="39"/>
      <c r="H22" s="111"/>
    </row>
    <row r="23" spans="1:8">
      <c r="A23" s="129"/>
      <c r="B23" s="5"/>
      <c r="C23" s="5"/>
      <c r="D23" s="5"/>
      <c r="E23" s="5"/>
      <c r="F23" s="6"/>
      <c r="G23" s="6"/>
    </row>
    <row r="24" spans="1:8" ht="31.5" customHeight="1">
      <c r="A24" s="236" t="s">
        <v>297</v>
      </c>
      <c r="B24" s="236"/>
      <c r="C24" s="236"/>
      <c r="D24" s="236"/>
      <c r="E24" s="236"/>
      <c r="F24" s="236"/>
      <c r="G24" s="184"/>
    </row>
    <row r="25" spans="1:8">
      <c r="A25" s="194"/>
      <c r="B25" s="194"/>
      <c r="C25" s="194"/>
      <c r="D25" s="194"/>
      <c r="E25" s="207"/>
      <c r="F25" s="208"/>
      <c r="G25" s="6"/>
    </row>
    <row r="26" spans="1:8">
      <c r="A26" s="236" t="s">
        <v>210</v>
      </c>
      <c r="B26" s="236"/>
      <c r="C26" s="236"/>
      <c r="D26" s="236"/>
      <c r="E26" s="236"/>
      <c r="F26" s="236"/>
      <c r="G26" s="185"/>
    </row>
    <row r="27" spans="1:8">
      <c r="A27" s="197"/>
      <c r="B27" s="197"/>
      <c r="C27" s="197"/>
      <c r="D27" s="197"/>
      <c r="E27" s="208"/>
      <c r="F27" s="208"/>
      <c r="G27" s="6"/>
    </row>
    <row r="28" spans="1:8" ht="14.25" customHeight="1">
      <c r="A28" s="237" t="s">
        <v>211</v>
      </c>
      <c r="B28" s="237"/>
      <c r="C28" s="237"/>
      <c r="D28" s="237"/>
      <c r="E28" s="237"/>
      <c r="F28" s="237"/>
      <c r="G28" s="184"/>
    </row>
    <row r="29" spans="1:8" ht="14.25" customHeight="1">
      <c r="A29" s="197"/>
      <c r="B29" s="197"/>
      <c r="C29" s="197"/>
      <c r="D29" s="197"/>
      <c r="E29" s="208"/>
      <c r="F29" s="208"/>
      <c r="G29" s="6"/>
    </row>
    <row r="30" spans="1:8" ht="28.5" customHeight="1">
      <c r="A30" s="236" t="s">
        <v>21</v>
      </c>
      <c r="B30" s="236"/>
      <c r="C30" s="236"/>
      <c r="D30" s="236"/>
      <c r="E30" s="236"/>
      <c r="F30" s="236"/>
      <c r="G30" s="6"/>
    </row>
    <row r="31" spans="1:8" ht="8.25" customHeight="1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1:6">
      <c r="A33" s="238" t="s">
        <v>22</v>
      </c>
      <c r="B33" s="238"/>
      <c r="C33" s="238"/>
      <c r="D33" s="238"/>
      <c r="E33" s="238"/>
      <c r="F33" s="238"/>
    </row>
    <row r="34" spans="1:6">
      <c r="A34" s="5"/>
      <c r="B34" s="5"/>
      <c r="C34" s="5"/>
      <c r="D34" s="5"/>
      <c r="E34" s="6"/>
      <c r="F34" s="6"/>
    </row>
    <row r="35" spans="1:6">
      <c r="A35" s="5" t="s">
        <v>351</v>
      </c>
      <c r="C35" s="5" t="s">
        <v>352</v>
      </c>
      <c r="D35" s="5"/>
      <c r="F35" s="6" t="s">
        <v>25</v>
      </c>
    </row>
    <row r="36" spans="1:6">
      <c r="A36" s="5"/>
      <c r="B36" s="5"/>
      <c r="C36" s="5"/>
      <c r="D36" s="5"/>
      <c r="F36" s="6" t="s">
        <v>27</v>
      </c>
    </row>
    <row r="37" spans="1:6">
      <c r="A37" s="5"/>
      <c r="B37" s="5"/>
      <c r="C37" s="5"/>
      <c r="D37" s="5"/>
      <c r="F37" s="6"/>
    </row>
    <row r="38" spans="1:6">
      <c r="A38" s="5"/>
      <c r="B38" s="5"/>
      <c r="C38" s="5"/>
      <c r="D38" s="5"/>
      <c r="F38" s="6"/>
    </row>
    <row r="39" spans="1:6">
      <c r="A39" s="5" t="s">
        <v>23</v>
      </c>
      <c r="C39" s="5" t="s">
        <v>165</v>
      </c>
      <c r="D39" s="5"/>
      <c r="E39" s="5"/>
      <c r="F39" s="6" t="s">
        <v>25</v>
      </c>
    </row>
    <row r="40" spans="1:6">
      <c r="A40" s="5"/>
      <c r="C40" s="229" t="s">
        <v>276</v>
      </c>
      <c r="D40" s="229"/>
      <c r="E40" s="229"/>
      <c r="F40" s="6" t="s">
        <v>27</v>
      </c>
    </row>
    <row r="41" spans="1:6">
      <c r="A41" s="5"/>
      <c r="B41" s="5"/>
      <c r="C41" s="5"/>
      <c r="D41" s="5"/>
      <c r="F41" s="6"/>
    </row>
    <row r="42" spans="1:6">
      <c r="A42" s="5"/>
      <c r="B42" s="5"/>
      <c r="C42" s="5"/>
      <c r="D42" s="5"/>
      <c r="F42" s="6"/>
    </row>
    <row r="43" spans="1:6">
      <c r="A43" s="5" t="s">
        <v>28</v>
      </c>
      <c r="C43" s="5" t="s">
        <v>24</v>
      </c>
      <c r="D43" s="5"/>
      <c r="E43" s="5"/>
      <c r="F43" s="6" t="s">
        <v>25</v>
      </c>
    </row>
    <row r="44" spans="1:6">
      <c r="A44" s="5"/>
      <c r="C44" s="227" t="s">
        <v>26</v>
      </c>
      <c r="D44" s="227"/>
      <c r="E44" s="227"/>
      <c r="F44" s="6" t="s">
        <v>27</v>
      </c>
    </row>
    <row r="45" spans="1:6">
      <c r="A45" s="5"/>
      <c r="B45" s="5"/>
      <c r="C45" s="5"/>
      <c r="D45" s="5"/>
      <c r="E45" s="6"/>
    </row>
  </sheetData>
  <mergeCells count="10">
    <mergeCell ref="A33:F33"/>
    <mergeCell ref="A1:F1"/>
    <mergeCell ref="A2:F2"/>
    <mergeCell ref="A7:F7"/>
    <mergeCell ref="A9:F9"/>
    <mergeCell ref="E4:F4"/>
    <mergeCell ref="A24:F24"/>
    <mergeCell ref="A26:F26"/>
    <mergeCell ref="A28:F28"/>
    <mergeCell ref="A30:F30"/>
  </mergeCells>
  <pageMargins left="0.24" right="0.21" top="0.4" bottom="0.32" header="0.3" footer="0.2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4"/>
  <sheetViews>
    <sheetView topLeftCell="A19" workbookViewId="0">
      <selection activeCell="A33" sqref="A33:F44"/>
    </sheetView>
  </sheetViews>
  <sheetFormatPr defaultRowHeight="15"/>
  <cols>
    <col min="1" max="1" width="5.71093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39" t="s">
        <v>0</v>
      </c>
      <c r="B1" s="239"/>
      <c r="C1" s="239"/>
      <c r="D1" s="239"/>
      <c r="E1" s="239"/>
      <c r="F1" s="239"/>
      <c r="G1" s="58"/>
    </row>
    <row r="2" spans="1:9" ht="36" customHeight="1">
      <c r="A2" s="240" t="s">
        <v>1</v>
      </c>
      <c r="B2" s="240"/>
      <c r="C2" s="240"/>
      <c r="D2" s="240"/>
      <c r="E2" s="240"/>
      <c r="F2" s="240"/>
      <c r="G2" s="59"/>
    </row>
    <row r="3" spans="1:9">
      <c r="B3" s="1"/>
      <c r="C3" s="1"/>
      <c r="D3" s="1"/>
      <c r="E3" s="1"/>
      <c r="F3" s="2"/>
      <c r="G3" s="2"/>
    </row>
    <row r="4" spans="1:9" ht="15" customHeight="1">
      <c r="B4" s="61" t="s">
        <v>2</v>
      </c>
      <c r="C4" s="1"/>
      <c r="D4" s="1"/>
      <c r="E4" s="241" t="s">
        <v>253</v>
      </c>
      <c r="F4" s="241"/>
      <c r="G4" s="60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3.75" customHeight="1">
      <c r="A7" s="236" t="s">
        <v>151</v>
      </c>
      <c r="B7" s="236"/>
      <c r="C7" s="236"/>
      <c r="D7" s="236"/>
      <c r="E7" s="236"/>
      <c r="F7" s="236"/>
      <c r="G7" s="61"/>
    </row>
    <row r="8" spans="1:9">
      <c r="B8" s="3"/>
      <c r="C8" s="3"/>
      <c r="D8" s="3"/>
      <c r="E8" s="3"/>
      <c r="F8" s="4"/>
      <c r="G8" s="4"/>
    </row>
    <row r="9" spans="1:9" ht="45.75" customHeight="1">
      <c r="A9" s="236" t="s">
        <v>53</v>
      </c>
      <c r="B9" s="236"/>
      <c r="C9" s="236"/>
      <c r="D9" s="236"/>
      <c r="E9" s="236"/>
      <c r="F9" s="236"/>
      <c r="G9" s="61"/>
    </row>
    <row r="10" spans="1:9" ht="15.75" thickBot="1">
      <c r="B10" s="5"/>
      <c r="C10" s="5"/>
      <c r="D10" s="5"/>
      <c r="E10" s="5"/>
      <c r="F10" s="6"/>
      <c r="G10" s="6"/>
      <c r="I10">
        <v>270.8</v>
      </c>
    </row>
    <row r="11" spans="1:9" ht="81" customHeight="1">
      <c r="A11" s="134" t="s">
        <v>104</v>
      </c>
      <c r="B11" s="122" t="s">
        <v>3</v>
      </c>
      <c r="C11" s="122" t="s">
        <v>4</v>
      </c>
      <c r="D11" s="122" t="s">
        <v>5</v>
      </c>
      <c r="E11" s="123" t="s">
        <v>6</v>
      </c>
      <c r="F11" s="124" t="s">
        <v>7</v>
      </c>
      <c r="G11" s="37"/>
    </row>
    <row r="12" spans="1:9" ht="51">
      <c r="A12" s="132">
        <v>1</v>
      </c>
      <c r="B12" s="130" t="s">
        <v>9</v>
      </c>
      <c r="C12" s="11" t="s">
        <v>105</v>
      </c>
      <c r="D12" s="11" t="s">
        <v>10</v>
      </c>
      <c r="E12" s="12">
        <v>0.69</v>
      </c>
      <c r="F12" s="13">
        <v>2400</v>
      </c>
      <c r="G12" s="38"/>
      <c r="H12" s="111"/>
    </row>
    <row r="13" spans="1:9" ht="51">
      <c r="A13" s="132">
        <v>2</v>
      </c>
      <c r="B13" s="130" t="s">
        <v>34</v>
      </c>
      <c r="C13" s="11" t="s">
        <v>14</v>
      </c>
      <c r="D13" s="11" t="s">
        <v>8</v>
      </c>
      <c r="E13" s="12">
        <v>1.04</v>
      </c>
      <c r="F13" s="13">
        <f t="shared" ref="F13:F20" si="0">E13*$I$10*12</f>
        <v>3379.5839999999998</v>
      </c>
      <c r="G13" s="38"/>
    </row>
    <row r="14" spans="1:9" ht="51">
      <c r="A14" s="132">
        <v>3</v>
      </c>
      <c r="B14" s="130" t="s">
        <v>11</v>
      </c>
      <c r="C14" s="11" t="s">
        <v>105</v>
      </c>
      <c r="D14" s="11" t="s">
        <v>12</v>
      </c>
      <c r="E14" s="80">
        <f>F14/I10/12</f>
        <v>0.40451132447070409</v>
      </c>
      <c r="F14" s="128">
        <v>1314.5</v>
      </c>
      <c r="G14" s="38"/>
      <c r="H14" s="111"/>
    </row>
    <row r="15" spans="1:9" ht="25.5">
      <c r="A15" s="132">
        <v>4</v>
      </c>
      <c r="B15" s="130" t="s">
        <v>13</v>
      </c>
      <c r="C15" s="11" t="s">
        <v>105</v>
      </c>
      <c r="D15" s="11" t="s">
        <v>8</v>
      </c>
      <c r="E15" s="11">
        <v>5.25</v>
      </c>
      <c r="F15" s="13">
        <f t="shared" si="0"/>
        <v>17060.400000000001</v>
      </c>
      <c r="G15" s="38"/>
    </row>
    <row r="16" spans="1:9">
      <c r="A16" s="132">
        <v>5</v>
      </c>
      <c r="B16" s="130" t="s">
        <v>29</v>
      </c>
      <c r="C16" s="11" t="s">
        <v>14</v>
      </c>
      <c r="D16" s="11" t="s">
        <v>8</v>
      </c>
      <c r="E16" s="12">
        <v>2.48</v>
      </c>
      <c r="F16" s="13">
        <f t="shared" si="0"/>
        <v>8059.0080000000007</v>
      </c>
      <c r="G16" s="38"/>
    </row>
    <row r="17" spans="1:8">
      <c r="A17" s="132">
        <v>6</v>
      </c>
      <c r="B17" s="130" t="s">
        <v>33</v>
      </c>
      <c r="C17" s="11" t="s">
        <v>105</v>
      </c>
      <c r="D17" s="11" t="s">
        <v>8</v>
      </c>
      <c r="E17" s="12">
        <v>0.28000000000000003</v>
      </c>
      <c r="F17" s="13">
        <f t="shared" si="0"/>
        <v>909.88800000000015</v>
      </c>
      <c r="G17" s="38"/>
    </row>
    <row r="18" spans="1:8" ht="25.5">
      <c r="A18" s="132">
        <v>7</v>
      </c>
      <c r="B18" s="130" t="s">
        <v>15</v>
      </c>
      <c r="C18" s="11" t="s">
        <v>16</v>
      </c>
      <c r="D18" s="11" t="s">
        <v>8</v>
      </c>
      <c r="E18" s="12">
        <v>0.98</v>
      </c>
      <c r="F18" s="13">
        <f t="shared" si="0"/>
        <v>3184.6080000000002</v>
      </c>
      <c r="G18" s="38"/>
    </row>
    <row r="19" spans="1:8" ht="25.5">
      <c r="A19" s="132">
        <v>8</v>
      </c>
      <c r="B19" s="130" t="s">
        <v>18</v>
      </c>
      <c r="C19" s="11" t="s">
        <v>16</v>
      </c>
      <c r="D19" s="11" t="s">
        <v>8</v>
      </c>
      <c r="E19" s="11">
        <v>0.35</v>
      </c>
      <c r="F19" s="13">
        <f t="shared" si="0"/>
        <v>1137.3600000000001</v>
      </c>
      <c r="G19" s="38"/>
      <c r="H19" s="111"/>
    </row>
    <row r="20" spans="1:8" ht="25.5">
      <c r="A20" s="132">
        <v>9</v>
      </c>
      <c r="B20" s="130" t="s">
        <v>19</v>
      </c>
      <c r="C20" s="11" t="s">
        <v>14</v>
      </c>
      <c r="D20" s="11" t="s">
        <v>8</v>
      </c>
      <c r="E20" s="11">
        <v>1.1000000000000001</v>
      </c>
      <c r="F20" s="13">
        <f t="shared" si="0"/>
        <v>3574.5600000000004</v>
      </c>
      <c r="G20" s="38"/>
      <c r="H20" s="111"/>
    </row>
    <row r="21" spans="1:8">
      <c r="A21" s="155">
        <v>10</v>
      </c>
      <c r="B21" s="130" t="s">
        <v>261</v>
      </c>
      <c r="C21" s="11" t="s">
        <v>234</v>
      </c>
      <c r="D21" s="11" t="s">
        <v>243</v>
      </c>
      <c r="E21" s="11" t="s">
        <v>248</v>
      </c>
      <c r="F21" s="23">
        <v>630</v>
      </c>
      <c r="G21" s="38"/>
      <c r="H21" s="111"/>
    </row>
    <row r="22" spans="1:8" ht="19.5" thickBot="1">
      <c r="A22" s="133"/>
      <c r="B22" s="17" t="s">
        <v>32</v>
      </c>
      <c r="C22" s="17"/>
      <c r="D22" s="17"/>
      <c r="E22" s="18"/>
      <c r="F22" s="110">
        <f>SUM(F12:F21)</f>
        <v>41649.908000000003</v>
      </c>
      <c r="G22" s="39"/>
      <c r="H22" s="111"/>
    </row>
    <row r="23" spans="1:8">
      <c r="B23" s="5"/>
      <c r="C23" s="5"/>
      <c r="D23" s="5"/>
      <c r="E23" s="5"/>
      <c r="F23" s="6"/>
      <c r="G23" s="6"/>
    </row>
    <row r="24" spans="1:8" ht="33.75" customHeight="1">
      <c r="A24" s="236" t="s">
        <v>298</v>
      </c>
      <c r="B24" s="236"/>
      <c r="C24" s="236"/>
      <c r="D24" s="236"/>
      <c r="E24" s="236"/>
      <c r="F24" s="236"/>
      <c r="G24" s="184"/>
    </row>
    <row r="25" spans="1:8">
      <c r="A25" s="194"/>
      <c r="B25" s="194"/>
      <c r="C25" s="194"/>
      <c r="D25" s="194"/>
      <c r="E25" s="207"/>
      <c r="F25" s="208"/>
      <c r="G25" s="6"/>
    </row>
    <row r="26" spans="1:8">
      <c r="A26" s="236" t="s">
        <v>210</v>
      </c>
      <c r="B26" s="236"/>
      <c r="C26" s="236"/>
      <c r="D26" s="236"/>
      <c r="E26" s="236"/>
      <c r="F26" s="236"/>
      <c r="G26" s="185"/>
    </row>
    <row r="27" spans="1:8">
      <c r="A27" s="197"/>
      <c r="B27" s="197"/>
      <c r="C27" s="197"/>
      <c r="D27" s="197"/>
      <c r="E27" s="208"/>
      <c r="F27" s="208"/>
      <c r="G27" s="6"/>
    </row>
    <row r="28" spans="1:8" ht="15.75" customHeight="1">
      <c r="A28" s="237" t="s">
        <v>211</v>
      </c>
      <c r="B28" s="237"/>
      <c r="C28" s="237"/>
      <c r="D28" s="237"/>
      <c r="E28" s="237"/>
      <c r="F28" s="237"/>
      <c r="G28" s="184"/>
    </row>
    <row r="29" spans="1:8">
      <c r="A29" s="197"/>
      <c r="B29" s="197"/>
      <c r="C29" s="197"/>
      <c r="D29" s="197"/>
      <c r="E29" s="208"/>
      <c r="F29" s="208"/>
      <c r="G29" s="6"/>
    </row>
    <row r="30" spans="1:8" ht="28.5" customHeight="1">
      <c r="A30" s="236" t="s">
        <v>21</v>
      </c>
      <c r="B30" s="236"/>
      <c r="C30" s="236"/>
      <c r="D30" s="236"/>
      <c r="E30" s="236"/>
      <c r="F30" s="236"/>
      <c r="G30" s="6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1:7">
      <c r="A33" s="238" t="s">
        <v>22</v>
      </c>
      <c r="B33" s="238"/>
      <c r="C33" s="238"/>
      <c r="D33" s="238"/>
      <c r="E33" s="238"/>
      <c r="F33" s="238"/>
      <c r="G33" s="63"/>
    </row>
    <row r="34" spans="1:7">
      <c r="A34" s="5"/>
      <c r="B34" s="5"/>
      <c r="C34" s="5"/>
      <c r="D34" s="5"/>
      <c r="E34" s="6"/>
      <c r="F34" s="6"/>
      <c r="G34" s="6"/>
    </row>
    <row r="35" spans="1:7">
      <c r="A35" s="5" t="s">
        <v>351</v>
      </c>
      <c r="C35" s="5" t="s">
        <v>352</v>
      </c>
      <c r="D35" s="5"/>
      <c r="F35" s="6" t="s">
        <v>25</v>
      </c>
      <c r="G35" s="6"/>
    </row>
    <row r="36" spans="1:7">
      <c r="A36" s="5"/>
      <c r="B36" s="5"/>
      <c r="C36" s="5"/>
      <c r="D36" s="5"/>
      <c r="F36" s="6" t="s">
        <v>27</v>
      </c>
      <c r="G36" s="6"/>
    </row>
    <row r="37" spans="1:7">
      <c r="A37" s="5"/>
      <c r="B37" s="5"/>
      <c r="C37" s="5"/>
      <c r="D37" s="5"/>
      <c r="F37" s="6"/>
      <c r="G37" s="6"/>
    </row>
    <row r="38" spans="1:7">
      <c r="A38" s="5"/>
      <c r="B38" s="5"/>
      <c r="C38" s="5"/>
      <c r="D38" s="5"/>
      <c r="F38" s="6"/>
      <c r="G38" s="6"/>
    </row>
    <row r="39" spans="1:7">
      <c r="A39" s="5" t="s">
        <v>23</v>
      </c>
      <c r="C39" s="5" t="s">
        <v>165</v>
      </c>
      <c r="D39" s="5"/>
      <c r="E39" s="5"/>
      <c r="F39" s="6" t="s">
        <v>25</v>
      </c>
      <c r="G39" s="6"/>
    </row>
    <row r="40" spans="1:7">
      <c r="A40" s="5"/>
      <c r="C40" s="229" t="s">
        <v>276</v>
      </c>
      <c r="D40" s="229"/>
      <c r="E40" s="229"/>
      <c r="F40" s="6" t="s">
        <v>27</v>
      </c>
      <c r="G40" s="6"/>
    </row>
    <row r="41" spans="1:7">
      <c r="A41" s="5"/>
      <c r="B41" s="5"/>
      <c r="C41" s="5"/>
      <c r="D41" s="5"/>
      <c r="F41" s="6"/>
      <c r="G41" s="6"/>
    </row>
    <row r="42" spans="1:7">
      <c r="A42" s="5"/>
      <c r="B42" s="5"/>
      <c r="C42" s="5"/>
      <c r="D42" s="5"/>
      <c r="F42" s="6"/>
    </row>
    <row r="43" spans="1:7">
      <c r="A43" s="5" t="s">
        <v>28</v>
      </c>
      <c r="C43" s="5" t="s">
        <v>24</v>
      </c>
      <c r="D43" s="5"/>
      <c r="E43" s="5"/>
      <c r="F43" s="6" t="s">
        <v>25</v>
      </c>
    </row>
    <row r="44" spans="1:7">
      <c r="A44" s="5"/>
      <c r="C44" s="227" t="s">
        <v>26</v>
      </c>
      <c r="D44" s="227"/>
      <c r="E44" s="227"/>
      <c r="F44" s="6" t="s">
        <v>27</v>
      </c>
    </row>
  </sheetData>
  <mergeCells count="10">
    <mergeCell ref="A1:F1"/>
    <mergeCell ref="A7:F7"/>
    <mergeCell ref="A9:F9"/>
    <mergeCell ref="A24:F24"/>
    <mergeCell ref="A26:F26"/>
    <mergeCell ref="E4:F4"/>
    <mergeCell ref="A2:F2"/>
    <mergeCell ref="A28:F28"/>
    <mergeCell ref="A30:F30"/>
    <mergeCell ref="A33:F33"/>
  </mergeCells>
  <pageMargins left="0.24" right="0.21" top="0.4" bottom="0.32" header="0.3" footer="0.2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5"/>
  <sheetViews>
    <sheetView topLeftCell="A25" workbookViewId="0">
      <selection activeCell="A34" sqref="A34:F45"/>
    </sheetView>
  </sheetViews>
  <sheetFormatPr defaultRowHeight="15"/>
  <cols>
    <col min="1" max="1" width="5.855468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39" t="s">
        <v>0</v>
      </c>
      <c r="B1" s="239"/>
      <c r="C1" s="239"/>
      <c r="D1" s="239"/>
      <c r="E1" s="239"/>
      <c r="F1" s="239"/>
      <c r="G1" s="64"/>
    </row>
    <row r="2" spans="1:9" ht="36" customHeight="1">
      <c r="A2" s="240" t="s">
        <v>1</v>
      </c>
      <c r="B2" s="240"/>
      <c r="C2" s="240"/>
      <c r="D2" s="240"/>
      <c r="E2" s="240"/>
      <c r="F2" s="240"/>
      <c r="G2" s="65"/>
    </row>
    <row r="3" spans="1:9">
      <c r="B3" s="1"/>
      <c r="C3" s="1"/>
      <c r="D3" s="1"/>
      <c r="E3" s="1"/>
      <c r="F3" s="2"/>
      <c r="G3" s="2"/>
    </row>
    <row r="4" spans="1:9" ht="15" customHeight="1">
      <c r="B4" s="67" t="s">
        <v>2</v>
      </c>
      <c r="C4" s="1"/>
      <c r="D4" s="1"/>
      <c r="E4" s="241" t="s">
        <v>253</v>
      </c>
      <c r="F4" s="241"/>
      <c r="G4" s="66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>
      <c r="B7" s="1"/>
      <c r="C7" s="1"/>
      <c r="D7" s="1"/>
      <c r="E7" s="1"/>
      <c r="F7" s="2"/>
      <c r="G7" s="2"/>
    </row>
    <row r="8" spans="1:9" ht="94.5" customHeight="1">
      <c r="A8" s="236" t="s">
        <v>152</v>
      </c>
      <c r="B8" s="236"/>
      <c r="C8" s="236"/>
      <c r="D8" s="236"/>
      <c r="E8" s="236"/>
      <c r="F8" s="236"/>
      <c r="G8" s="67"/>
    </row>
    <row r="9" spans="1:9">
      <c r="B9" s="3"/>
      <c r="C9" s="3"/>
      <c r="D9" s="3"/>
      <c r="E9" s="3"/>
      <c r="F9" s="4"/>
      <c r="G9" s="4"/>
    </row>
    <row r="10" spans="1:9" ht="45.75" customHeight="1">
      <c r="A10" s="236" t="s">
        <v>54</v>
      </c>
      <c r="B10" s="236"/>
      <c r="C10" s="236"/>
      <c r="D10" s="236"/>
      <c r="E10" s="236"/>
      <c r="F10" s="236"/>
      <c r="G10" s="67"/>
    </row>
    <row r="11" spans="1:9" ht="15.75" thickBot="1">
      <c r="B11" s="5"/>
      <c r="C11" s="5"/>
      <c r="D11" s="5"/>
      <c r="E11" s="5"/>
      <c r="F11" s="6"/>
      <c r="G11" s="6"/>
      <c r="I11">
        <v>323.10000000000002</v>
      </c>
    </row>
    <row r="12" spans="1:9" ht="84.75" customHeight="1">
      <c r="A12" s="134" t="s">
        <v>104</v>
      </c>
      <c r="B12" s="122" t="s">
        <v>3</v>
      </c>
      <c r="C12" s="122" t="s">
        <v>4</v>
      </c>
      <c r="D12" s="122" t="s">
        <v>5</v>
      </c>
      <c r="E12" s="123" t="s">
        <v>6</v>
      </c>
      <c r="F12" s="124" t="s">
        <v>7</v>
      </c>
      <c r="G12" s="37"/>
    </row>
    <row r="13" spans="1:9" ht="38.25">
      <c r="A13" s="132">
        <v>1</v>
      </c>
      <c r="B13" s="130" t="s">
        <v>114</v>
      </c>
      <c r="C13" s="11" t="s">
        <v>105</v>
      </c>
      <c r="D13" s="11" t="s">
        <v>10</v>
      </c>
      <c r="E13" s="80">
        <f>F13/12/I11</f>
        <v>0.38687712782420303</v>
      </c>
      <c r="F13" s="13">
        <v>1500</v>
      </c>
      <c r="G13" s="38"/>
      <c r="H13" s="111"/>
    </row>
    <row r="14" spans="1:9" ht="38.25">
      <c r="A14" s="132">
        <v>2</v>
      </c>
      <c r="B14" s="130" t="s">
        <v>115</v>
      </c>
      <c r="C14" s="11" t="s">
        <v>14</v>
      </c>
      <c r="D14" s="11" t="s">
        <v>8</v>
      </c>
      <c r="E14" s="12">
        <v>0.55000000000000004</v>
      </c>
      <c r="F14" s="13">
        <f t="shared" ref="F14:F21" si="0">E14*$I$11*12</f>
        <v>2132.4600000000005</v>
      </c>
      <c r="G14" s="38"/>
    </row>
    <row r="15" spans="1:9" ht="51">
      <c r="A15" s="132">
        <v>3</v>
      </c>
      <c r="B15" s="130" t="s">
        <v>11</v>
      </c>
      <c r="C15" s="11" t="s">
        <v>105</v>
      </c>
      <c r="D15" s="11" t="s">
        <v>12</v>
      </c>
      <c r="E15" s="80">
        <f>F15/12/I11</f>
        <v>0.33903332301660993</v>
      </c>
      <c r="F15" s="13">
        <v>1314.5</v>
      </c>
      <c r="G15" s="38"/>
      <c r="H15" s="111"/>
    </row>
    <row r="16" spans="1:9" ht="25.5">
      <c r="A16" s="132">
        <v>4</v>
      </c>
      <c r="B16" s="130" t="s">
        <v>13</v>
      </c>
      <c r="C16" s="11" t="s">
        <v>105</v>
      </c>
      <c r="D16" s="11" t="s">
        <v>8</v>
      </c>
      <c r="E16" s="11">
        <v>3.6</v>
      </c>
      <c r="F16" s="13">
        <f t="shared" si="0"/>
        <v>13957.920000000002</v>
      </c>
      <c r="G16" s="38"/>
    </row>
    <row r="17" spans="1:8">
      <c r="A17" s="132">
        <v>5</v>
      </c>
      <c r="B17" s="130" t="s">
        <v>29</v>
      </c>
      <c r="C17" s="11" t="s">
        <v>14</v>
      </c>
      <c r="D17" s="11" t="s">
        <v>8</v>
      </c>
      <c r="E17" s="12">
        <v>2.48</v>
      </c>
      <c r="F17" s="13">
        <f t="shared" si="0"/>
        <v>9615.4560000000001</v>
      </c>
      <c r="G17" s="38"/>
    </row>
    <row r="18" spans="1:8">
      <c r="A18" s="132">
        <v>6</v>
      </c>
      <c r="B18" s="130" t="s">
        <v>33</v>
      </c>
      <c r="C18" s="11" t="s">
        <v>105</v>
      </c>
      <c r="D18" s="11" t="s">
        <v>8</v>
      </c>
      <c r="E18" s="12">
        <v>0.23</v>
      </c>
      <c r="F18" s="13">
        <f t="shared" si="0"/>
        <v>891.75600000000009</v>
      </c>
      <c r="G18" s="38"/>
      <c r="H18" s="111"/>
    </row>
    <row r="19" spans="1:8" ht="25.5">
      <c r="A19" s="132">
        <v>7</v>
      </c>
      <c r="B19" s="130" t="s">
        <v>15</v>
      </c>
      <c r="C19" s="11" t="s">
        <v>16</v>
      </c>
      <c r="D19" s="11" t="s">
        <v>8</v>
      </c>
      <c r="E19" s="12">
        <v>0.98</v>
      </c>
      <c r="F19" s="13">
        <f t="shared" si="0"/>
        <v>3799.6560000000004</v>
      </c>
      <c r="G19" s="38"/>
    </row>
    <row r="20" spans="1:8" ht="25.5">
      <c r="A20" s="132">
        <v>8</v>
      </c>
      <c r="B20" s="130" t="s">
        <v>18</v>
      </c>
      <c r="C20" s="11" t="s">
        <v>16</v>
      </c>
      <c r="D20" s="11" t="s">
        <v>8</v>
      </c>
      <c r="E20" s="11">
        <v>0.35</v>
      </c>
      <c r="F20" s="13">
        <f t="shared" si="0"/>
        <v>1357.02</v>
      </c>
      <c r="G20" s="38"/>
      <c r="H20" s="111"/>
    </row>
    <row r="21" spans="1:8" ht="25.5">
      <c r="A21" s="132">
        <v>9</v>
      </c>
      <c r="B21" s="130" t="s">
        <v>19</v>
      </c>
      <c r="C21" s="11" t="s">
        <v>14</v>
      </c>
      <c r="D21" s="11" t="s">
        <v>8</v>
      </c>
      <c r="E21" s="11">
        <v>1.1000000000000001</v>
      </c>
      <c r="F21" s="13">
        <f t="shared" si="0"/>
        <v>4264.920000000001</v>
      </c>
      <c r="G21" s="38"/>
      <c r="H21" s="111"/>
    </row>
    <row r="22" spans="1:8">
      <c r="A22" s="155">
        <v>10</v>
      </c>
      <c r="B22" s="130" t="s">
        <v>261</v>
      </c>
      <c r="C22" s="11" t="s">
        <v>234</v>
      </c>
      <c r="D22" s="11" t="s">
        <v>243</v>
      </c>
      <c r="E22" s="11" t="s">
        <v>248</v>
      </c>
      <c r="F22" s="23">
        <v>630</v>
      </c>
      <c r="G22" s="38"/>
      <c r="H22" s="111"/>
    </row>
    <row r="23" spans="1:8" ht="19.5" thickBot="1">
      <c r="A23" s="133"/>
      <c r="B23" s="17" t="s">
        <v>32</v>
      </c>
      <c r="C23" s="17"/>
      <c r="D23" s="17"/>
      <c r="E23" s="18"/>
      <c r="F23" s="110">
        <f>SUM(F13:F22)</f>
        <v>39463.688000000002</v>
      </c>
      <c r="G23" s="39"/>
      <c r="H23" s="111"/>
    </row>
    <row r="24" spans="1:8">
      <c r="B24" s="5"/>
      <c r="C24" s="5"/>
      <c r="D24" s="5"/>
      <c r="E24" s="5"/>
      <c r="F24" s="6"/>
      <c r="G24" s="6"/>
    </row>
    <row r="25" spans="1:8" ht="33" customHeight="1">
      <c r="A25" s="236" t="s">
        <v>299</v>
      </c>
      <c r="B25" s="236"/>
      <c r="C25" s="236"/>
      <c r="D25" s="236"/>
      <c r="E25" s="236"/>
      <c r="F25" s="236"/>
      <c r="G25" s="184"/>
    </row>
    <row r="26" spans="1:8">
      <c r="A26" s="194"/>
      <c r="B26" s="194"/>
      <c r="C26" s="194"/>
      <c r="D26" s="194"/>
      <c r="E26" s="207"/>
      <c r="F26" s="208"/>
      <c r="G26" s="6"/>
    </row>
    <row r="27" spans="1:8">
      <c r="A27" s="236" t="s">
        <v>210</v>
      </c>
      <c r="B27" s="236"/>
      <c r="C27" s="236"/>
      <c r="D27" s="236"/>
      <c r="E27" s="236"/>
      <c r="F27" s="236"/>
      <c r="G27" s="185"/>
    </row>
    <row r="28" spans="1:8">
      <c r="A28" s="197"/>
      <c r="B28" s="197"/>
      <c r="C28" s="197"/>
      <c r="D28" s="197"/>
      <c r="E28" s="208"/>
      <c r="F28" s="208"/>
      <c r="G28" s="6"/>
    </row>
    <row r="29" spans="1:8" ht="18.75" customHeight="1">
      <c r="A29" s="237" t="s">
        <v>211</v>
      </c>
      <c r="B29" s="237"/>
      <c r="C29" s="237"/>
      <c r="D29" s="237"/>
      <c r="E29" s="237"/>
      <c r="F29" s="237"/>
      <c r="G29" s="184"/>
    </row>
    <row r="30" spans="1:8">
      <c r="A30" s="197"/>
      <c r="B30" s="197"/>
      <c r="C30" s="197"/>
      <c r="D30" s="197"/>
      <c r="E30" s="208"/>
      <c r="F30" s="208"/>
      <c r="G30" s="6"/>
    </row>
    <row r="31" spans="1:8" ht="28.5" customHeight="1">
      <c r="A31" s="236" t="s">
        <v>21</v>
      </c>
      <c r="B31" s="236"/>
      <c r="C31" s="236"/>
      <c r="D31" s="236"/>
      <c r="E31" s="236"/>
      <c r="F31" s="236"/>
      <c r="G31" s="6"/>
    </row>
    <row r="32" spans="1:8">
      <c r="B32" s="5"/>
      <c r="C32" s="5"/>
      <c r="D32" s="5"/>
      <c r="E32" s="5"/>
      <c r="F32" s="6"/>
      <c r="G32" s="6"/>
    </row>
    <row r="33" spans="1:7">
      <c r="B33" s="5"/>
      <c r="C33" s="5"/>
      <c r="D33" s="5"/>
      <c r="E33" s="5"/>
      <c r="F33" s="6"/>
      <c r="G33" s="6"/>
    </row>
    <row r="34" spans="1:7">
      <c r="A34" s="238" t="s">
        <v>22</v>
      </c>
      <c r="B34" s="238"/>
      <c r="C34" s="238"/>
      <c r="D34" s="238"/>
      <c r="E34" s="238"/>
      <c r="F34" s="238"/>
      <c r="G34" s="69"/>
    </row>
    <row r="35" spans="1:7">
      <c r="A35" s="5"/>
      <c r="B35" s="5"/>
      <c r="C35" s="5"/>
      <c r="D35" s="5"/>
      <c r="E35" s="6"/>
      <c r="F35" s="6"/>
      <c r="G35" s="6"/>
    </row>
    <row r="36" spans="1:7">
      <c r="A36" s="5" t="s">
        <v>351</v>
      </c>
      <c r="C36" s="5" t="s">
        <v>352</v>
      </c>
      <c r="D36" s="5"/>
      <c r="F36" s="6" t="s">
        <v>25</v>
      </c>
      <c r="G36" s="6"/>
    </row>
    <row r="37" spans="1:7">
      <c r="A37" s="5"/>
      <c r="B37" s="5"/>
      <c r="C37" s="5"/>
      <c r="D37" s="5"/>
      <c r="F37" s="6" t="s">
        <v>27</v>
      </c>
      <c r="G37" s="6"/>
    </row>
    <row r="38" spans="1:7">
      <c r="A38" s="5"/>
      <c r="B38" s="5"/>
      <c r="C38" s="5"/>
      <c r="D38" s="5"/>
      <c r="F38" s="6"/>
      <c r="G38" s="6"/>
    </row>
    <row r="39" spans="1:7">
      <c r="A39" s="5"/>
      <c r="B39" s="5"/>
      <c r="C39" s="5"/>
      <c r="D39" s="5"/>
      <c r="F39" s="6"/>
      <c r="G39" s="6"/>
    </row>
    <row r="40" spans="1:7">
      <c r="A40" s="5" t="s">
        <v>23</v>
      </c>
      <c r="C40" s="5" t="s">
        <v>165</v>
      </c>
      <c r="D40" s="5"/>
      <c r="E40" s="5"/>
      <c r="F40" s="6" t="s">
        <v>25</v>
      </c>
      <c r="G40" s="6"/>
    </row>
    <row r="41" spans="1:7">
      <c r="A41" s="5"/>
      <c r="C41" s="229" t="s">
        <v>276</v>
      </c>
      <c r="D41" s="229"/>
      <c r="E41" s="229"/>
      <c r="F41" s="6" t="s">
        <v>27</v>
      </c>
      <c r="G41" s="6"/>
    </row>
    <row r="42" spans="1:7">
      <c r="A42" s="5"/>
      <c r="B42" s="5"/>
      <c r="C42" s="5"/>
      <c r="D42" s="5"/>
      <c r="F42" s="6"/>
      <c r="G42" s="6"/>
    </row>
    <row r="43" spans="1:7">
      <c r="A43" s="5"/>
      <c r="B43" s="5"/>
      <c r="C43" s="5"/>
      <c r="D43" s="5"/>
      <c r="F43" s="6"/>
    </row>
    <row r="44" spans="1:7">
      <c r="A44" s="5" t="s">
        <v>28</v>
      </c>
      <c r="C44" s="5" t="s">
        <v>24</v>
      </c>
      <c r="D44" s="5"/>
      <c r="E44" s="5"/>
      <c r="F44" s="6" t="s">
        <v>25</v>
      </c>
    </row>
    <row r="45" spans="1:7">
      <c r="A45" s="5"/>
      <c r="C45" s="227" t="s">
        <v>26</v>
      </c>
      <c r="D45" s="227"/>
      <c r="E45" s="227"/>
      <c r="F45" s="6" t="s">
        <v>27</v>
      </c>
    </row>
  </sheetData>
  <mergeCells count="10">
    <mergeCell ref="A1:F1"/>
    <mergeCell ref="A2:F2"/>
    <mergeCell ref="A8:F8"/>
    <mergeCell ref="A10:F10"/>
    <mergeCell ref="A25:F25"/>
    <mergeCell ref="E4:F4"/>
    <mergeCell ref="A27:F27"/>
    <mergeCell ref="A29:F29"/>
    <mergeCell ref="A31:F31"/>
    <mergeCell ref="A34:F34"/>
  </mergeCells>
  <pageMargins left="0.24" right="0.21" top="0.4" bottom="0.32" header="0.3" footer="0.2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5"/>
  <sheetViews>
    <sheetView topLeftCell="A19" workbookViewId="0">
      <selection activeCell="A34" sqref="A34:F45"/>
    </sheetView>
  </sheetViews>
  <sheetFormatPr defaultRowHeight="15"/>
  <cols>
    <col min="1" max="1" width="5.71093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39" t="s">
        <v>0</v>
      </c>
      <c r="B1" s="239"/>
      <c r="C1" s="239"/>
      <c r="D1" s="239"/>
      <c r="E1" s="239"/>
      <c r="F1" s="239"/>
      <c r="G1" s="64"/>
    </row>
    <row r="2" spans="1:9" ht="36" customHeight="1">
      <c r="A2" s="240" t="s">
        <v>1</v>
      </c>
      <c r="B2" s="240"/>
      <c r="C2" s="240"/>
      <c r="D2" s="240"/>
      <c r="E2" s="240"/>
      <c r="F2" s="240"/>
      <c r="G2" s="65"/>
    </row>
    <row r="3" spans="1:9">
      <c r="B3" s="1"/>
      <c r="C3" s="1"/>
      <c r="D3" s="1"/>
      <c r="E3" s="1"/>
      <c r="F3" s="2"/>
      <c r="G3" s="2"/>
    </row>
    <row r="4" spans="1:9" ht="15" customHeight="1">
      <c r="B4" s="67" t="s">
        <v>2</v>
      </c>
      <c r="C4" s="1"/>
      <c r="D4" s="1"/>
      <c r="E4" s="241" t="s">
        <v>253</v>
      </c>
      <c r="F4" s="241"/>
      <c r="G4" s="66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>
      <c r="B7" s="1"/>
      <c r="C7" s="1"/>
      <c r="D7" s="1"/>
      <c r="E7" s="1"/>
      <c r="F7" s="2"/>
      <c r="G7" s="2"/>
    </row>
    <row r="8" spans="1:9" ht="92.25" customHeight="1">
      <c r="A8" s="236" t="s">
        <v>153</v>
      </c>
      <c r="B8" s="236"/>
      <c r="C8" s="236"/>
      <c r="D8" s="236"/>
      <c r="E8" s="236"/>
      <c r="F8" s="236"/>
      <c r="G8" s="67"/>
    </row>
    <row r="9" spans="1:9">
      <c r="B9" s="3"/>
      <c r="C9" s="3"/>
      <c r="D9" s="3"/>
      <c r="E9" s="3"/>
      <c r="F9" s="4"/>
      <c r="G9" s="4"/>
    </row>
    <row r="10" spans="1:9" ht="45.75" customHeight="1">
      <c r="A10" s="236" t="s">
        <v>55</v>
      </c>
      <c r="B10" s="236"/>
      <c r="C10" s="236"/>
      <c r="D10" s="236"/>
      <c r="E10" s="236"/>
      <c r="F10" s="236"/>
      <c r="G10" s="67"/>
    </row>
    <row r="11" spans="1:9" ht="15.75" thickBot="1">
      <c r="B11" s="5"/>
      <c r="C11" s="5"/>
      <c r="D11" s="5"/>
      <c r="E11" s="5"/>
      <c r="F11" s="6"/>
      <c r="G11" s="6"/>
      <c r="I11">
        <v>265.89999999999998</v>
      </c>
    </row>
    <row r="12" spans="1:9" ht="84.75" customHeight="1">
      <c r="A12" s="134" t="s">
        <v>104</v>
      </c>
      <c r="B12" s="7" t="s">
        <v>3</v>
      </c>
      <c r="C12" s="8" t="s">
        <v>4</v>
      </c>
      <c r="D12" s="8" t="s">
        <v>5</v>
      </c>
      <c r="E12" s="9" t="s">
        <v>6</v>
      </c>
      <c r="F12" s="10" t="s">
        <v>7</v>
      </c>
      <c r="G12" s="37"/>
    </row>
    <row r="13" spans="1:9" ht="42" customHeight="1">
      <c r="A13" s="132">
        <v>1</v>
      </c>
      <c r="B13" s="14" t="s">
        <v>114</v>
      </c>
      <c r="C13" s="11" t="s">
        <v>105</v>
      </c>
      <c r="D13" s="11" t="s">
        <v>10</v>
      </c>
      <c r="E13" s="80">
        <f>F13/12/I11</f>
        <v>0.70515231289958635</v>
      </c>
      <c r="F13" s="13">
        <v>2250</v>
      </c>
      <c r="G13" s="38"/>
      <c r="H13" s="111"/>
    </row>
    <row r="14" spans="1:9" ht="40.5" customHeight="1">
      <c r="A14" s="132">
        <f>A13+1</f>
        <v>2</v>
      </c>
      <c r="B14" s="14" t="s">
        <v>115</v>
      </c>
      <c r="C14" s="11" t="s">
        <v>14</v>
      </c>
      <c r="D14" s="11" t="s">
        <v>8</v>
      </c>
      <c r="E14" s="12">
        <v>0.6</v>
      </c>
      <c r="F14" s="13">
        <f t="shared" ref="F14:F21" si="0">E14*$I$11*12</f>
        <v>1914.48</v>
      </c>
      <c r="G14" s="38"/>
    </row>
    <row r="15" spans="1:9" ht="54.75" customHeight="1">
      <c r="A15" s="132">
        <f t="shared" ref="A15:A21" si="1">A14+1</f>
        <v>3</v>
      </c>
      <c r="B15" s="14" t="s">
        <v>11</v>
      </c>
      <c r="C15" s="11" t="s">
        <v>105</v>
      </c>
      <c r="D15" s="11" t="s">
        <v>12</v>
      </c>
      <c r="E15" s="80">
        <f>F15/12/I11</f>
        <v>0.41196565124733614</v>
      </c>
      <c r="F15" s="128">
        <v>1314.5</v>
      </c>
      <c r="G15" s="38"/>
      <c r="H15" s="111"/>
    </row>
    <row r="16" spans="1:9" ht="28.5" customHeight="1">
      <c r="A16" s="132">
        <f t="shared" si="1"/>
        <v>4</v>
      </c>
      <c r="B16" s="14" t="s">
        <v>13</v>
      </c>
      <c r="C16" s="11" t="s">
        <v>105</v>
      </c>
      <c r="D16" s="11" t="s">
        <v>8</v>
      </c>
      <c r="E16" s="11">
        <v>5.86</v>
      </c>
      <c r="F16" s="13">
        <f t="shared" si="0"/>
        <v>18698.088</v>
      </c>
      <c r="G16" s="38"/>
    </row>
    <row r="17" spans="1:8" ht="17.25" customHeight="1">
      <c r="A17" s="132">
        <f t="shared" si="1"/>
        <v>5</v>
      </c>
      <c r="B17" s="14" t="s">
        <v>29</v>
      </c>
      <c r="C17" s="11" t="s">
        <v>14</v>
      </c>
      <c r="D17" s="11" t="s">
        <v>8</v>
      </c>
      <c r="E17" s="12">
        <v>2.48</v>
      </c>
      <c r="F17" s="13">
        <f t="shared" si="0"/>
        <v>7913.1839999999993</v>
      </c>
      <c r="G17" s="38"/>
    </row>
    <row r="18" spans="1:8" ht="16.5" customHeight="1">
      <c r="A18" s="132">
        <f t="shared" si="1"/>
        <v>6</v>
      </c>
      <c r="B18" s="14" t="s">
        <v>33</v>
      </c>
      <c r="C18" s="11" t="s">
        <v>105</v>
      </c>
      <c r="D18" s="11" t="s">
        <v>8</v>
      </c>
      <c r="E18" s="12">
        <v>0.27</v>
      </c>
      <c r="F18" s="13">
        <f t="shared" si="0"/>
        <v>861.51599999999985</v>
      </c>
      <c r="G18" s="38"/>
    </row>
    <row r="19" spans="1:8" ht="25.5">
      <c r="A19" s="132">
        <f t="shared" si="1"/>
        <v>7</v>
      </c>
      <c r="B19" s="14" t="s">
        <v>15</v>
      </c>
      <c r="C19" s="11" t="s">
        <v>16</v>
      </c>
      <c r="D19" s="11" t="s">
        <v>8</v>
      </c>
      <c r="E19" s="12">
        <v>0.98</v>
      </c>
      <c r="F19" s="13">
        <f t="shared" si="0"/>
        <v>3126.9839999999999</v>
      </c>
      <c r="G19" s="38"/>
    </row>
    <row r="20" spans="1:8" ht="25.5">
      <c r="A20" s="132">
        <f t="shared" si="1"/>
        <v>8</v>
      </c>
      <c r="B20" s="14" t="s">
        <v>18</v>
      </c>
      <c r="C20" s="11" t="s">
        <v>16</v>
      </c>
      <c r="D20" s="11" t="s">
        <v>8</v>
      </c>
      <c r="E20" s="11">
        <v>0.35</v>
      </c>
      <c r="F20" s="13">
        <f t="shared" si="0"/>
        <v>1116.7799999999997</v>
      </c>
      <c r="G20" s="38"/>
      <c r="H20" s="111"/>
    </row>
    <row r="21" spans="1:8" ht="27.75" customHeight="1">
      <c r="A21" s="132">
        <f t="shared" si="1"/>
        <v>9</v>
      </c>
      <c r="B21" s="14" t="s">
        <v>19</v>
      </c>
      <c r="C21" s="11" t="s">
        <v>14</v>
      </c>
      <c r="D21" s="11" t="s">
        <v>8</v>
      </c>
      <c r="E21" s="11">
        <v>1.1000000000000001</v>
      </c>
      <c r="F21" s="13">
        <f t="shared" si="0"/>
        <v>3509.88</v>
      </c>
      <c r="G21" s="38"/>
      <c r="H21" s="111"/>
    </row>
    <row r="22" spans="1:8">
      <c r="A22" s="155">
        <v>10</v>
      </c>
      <c r="B22" s="130" t="s">
        <v>261</v>
      </c>
      <c r="C22" s="11" t="s">
        <v>234</v>
      </c>
      <c r="D22" s="11" t="s">
        <v>243</v>
      </c>
      <c r="E22" s="11" t="s">
        <v>248</v>
      </c>
      <c r="F22" s="23">
        <v>630</v>
      </c>
      <c r="G22" s="38"/>
      <c r="H22" s="111"/>
    </row>
    <row r="23" spans="1:8" ht="19.5" thickBot="1">
      <c r="A23" s="133"/>
      <c r="B23" s="16" t="s">
        <v>32</v>
      </c>
      <c r="C23" s="17"/>
      <c r="D23" s="17"/>
      <c r="E23" s="18"/>
      <c r="F23" s="110">
        <f>SUM(F13:F22)</f>
        <v>41335.411999999997</v>
      </c>
      <c r="G23" s="39"/>
      <c r="H23" s="111"/>
    </row>
    <row r="24" spans="1:8">
      <c r="B24" s="5"/>
      <c r="C24" s="5"/>
      <c r="D24" s="5"/>
      <c r="E24" s="5"/>
      <c r="F24" s="6"/>
      <c r="G24" s="6"/>
    </row>
    <row r="25" spans="1:8" ht="33.75" customHeight="1">
      <c r="A25" s="236" t="s">
        <v>300</v>
      </c>
      <c r="B25" s="236"/>
      <c r="C25" s="236"/>
      <c r="D25" s="236"/>
      <c r="E25" s="236"/>
      <c r="F25" s="236"/>
      <c r="G25" s="184"/>
    </row>
    <row r="26" spans="1:8">
      <c r="A26" s="194"/>
      <c r="B26" s="194"/>
      <c r="C26" s="194"/>
      <c r="D26" s="194"/>
      <c r="E26" s="207"/>
      <c r="F26" s="208"/>
      <c r="G26" s="6"/>
    </row>
    <row r="27" spans="1:8">
      <c r="A27" s="236" t="s">
        <v>210</v>
      </c>
      <c r="B27" s="236"/>
      <c r="C27" s="236"/>
      <c r="D27" s="236"/>
      <c r="E27" s="236"/>
      <c r="F27" s="236"/>
      <c r="G27" s="185"/>
    </row>
    <row r="28" spans="1:8">
      <c r="A28" s="197"/>
      <c r="B28" s="197"/>
      <c r="C28" s="197"/>
      <c r="D28" s="197"/>
      <c r="E28" s="208"/>
      <c r="F28" s="208"/>
      <c r="G28" s="6"/>
    </row>
    <row r="29" spans="1:8" ht="16.5" customHeight="1">
      <c r="A29" s="237" t="s">
        <v>211</v>
      </c>
      <c r="B29" s="237"/>
      <c r="C29" s="237"/>
      <c r="D29" s="237"/>
      <c r="E29" s="237"/>
      <c r="F29" s="237"/>
      <c r="G29" s="184"/>
    </row>
    <row r="30" spans="1:8">
      <c r="A30" s="197"/>
      <c r="B30" s="197"/>
      <c r="C30" s="197"/>
      <c r="D30" s="197"/>
      <c r="E30" s="208"/>
      <c r="F30" s="208"/>
      <c r="G30" s="6"/>
    </row>
    <row r="31" spans="1:8" ht="28.5" customHeight="1">
      <c r="A31" s="236" t="s">
        <v>21</v>
      </c>
      <c r="B31" s="236"/>
      <c r="C31" s="236"/>
      <c r="D31" s="236"/>
      <c r="E31" s="236"/>
      <c r="F31" s="236"/>
      <c r="G31" s="6"/>
    </row>
    <row r="32" spans="1:8">
      <c r="B32" s="5"/>
      <c r="C32" s="5"/>
      <c r="D32" s="5"/>
      <c r="E32" s="5"/>
      <c r="F32" s="6"/>
      <c r="G32" s="6"/>
    </row>
    <row r="33" spans="1:7">
      <c r="B33" s="5"/>
      <c r="C33" s="5"/>
      <c r="D33" s="5"/>
      <c r="E33" s="5"/>
      <c r="F33" s="6"/>
      <c r="G33" s="6"/>
    </row>
    <row r="34" spans="1:7">
      <c r="A34" s="238" t="s">
        <v>22</v>
      </c>
      <c r="B34" s="238"/>
      <c r="C34" s="238"/>
      <c r="D34" s="238"/>
      <c r="E34" s="238"/>
      <c r="F34" s="238"/>
      <c r="G34" s="69"/>
    </row>
    <row r="35" spans="1:7">
      <c r="A35" s="5"/>
      <c r="B35" s="5"/>
      <c r="C35" s="5"/>
      <c r="D35" s="5"/>
      <c r="E35" s="6"/>
      <c r="F35" s="6"/>
      <c r="G35" s="6"/>
    </row>
    <row r="36" spans="1:7">
      <c r="A36" s="5" t="s">
        <v>351</v>
      </c>
      <c r="C36" s="5" t="s">
        <v>352</v>
      </c>
      <c r="D36" s="5"/>
      <c r="F36" s="6" t="s">
        <v>25</v>
      </c>
      <c r="G36" s="6"/>
    </row>
    <row r="37" spans="1:7">
      <c r="A37" s="5"/>
      <c r="B37" s="5"/>
      <c r="C37" s="5"/>
      <c r="D37" s="5"/>
      <c r="F37" s="6" t="s">
        <v>27</v>
      </c>
      <c r="G37" s="6"/>
    </row>
    <row r="38" spans="1:7">
      <c r="A38" s="5"/>
      <c r="B38" s="5"/>
      <c r="C38" s="5"/>
      <c r="D38" s="5"/>
      <c r="F38" s="6"/>
      <c r="G38" s="6"/>
    </row>
    <row r="39" spans="1:7">
      <c r="A39" s="5"/>
      <c r="B39" s="5"/>
      <c r="C39" s="5"/>
      <c r="D39" s="5"/>
      <c r="F39" s="6"/>
      <c r="G39" s="6"/>
    </row>
    <row r="40" spans="1:7">
      <c r="A40" s="5" t="s">
        <v>23</v>
      </c>
      <c r="C40" s="5" t="s">
        <v>165</v>
      </c>
      <c r="D40" s="5"/>
      <c r="E40" s="5"/>
      <c r="F40" s="6" t="s">
        <v>25</v>
      </c>
      <c r="G40" s="6"/>
    </row>
    <row r="41" spans="1:7">
      <c r="A41" s="5"/>
      <c r="C41" s="229" t="s">
        <v>276</v>
      </c>
      <c r="D41" s="229"/>
      <c r="E41" s="229"/>
      <c r="F41" s="6" t="s">
        <v>27</v>
      </c>
      <c r="G41" s="6"/>
    </row>
    <row r="42" spans="1:7">
      <c r="A42" s="5"/>
      <c r="B42" s="5"/>
      <c r="C42" s="5"/>
      <c r="D42" s="5"/>
      <c r="F42" s="6"/>
      <c r="G42" s="6"/>
    </row>
    <row r="43" spans="1:7">
      <c r="A43" s="5"/>
      <c r="B43" s="5"/>
      <c r="C43" s="5"/>
      <c r="D43" s="5"/>
      <c r="F43" s="6"/>
    </row>
    <row r="44" spans="1:7">
      <c r="A44" s="5" t="s">
        <v>28</v>
      </c>
      <c r="C44" s="5" t="s">
        <v>24</v>
      </c>
      <c r="D44" s="5"/>
      <c r="E44" s="5"/>
      <c r="F44" s="6" t="s">
        <v>25</v>
      </c>
    </row>
    <row r="45" spans="1:7">
      <c r="A45" s="5"/>
      <c r="C45" s="227" t="s">
        <v>26</v>
      </c>
      <c r="D45" s="227"/>
      <c r="E45" s="227"/>
      <c r="F45" s="6" t="s">
        <v>27</v>
      </c>
    </row>
  </sheetData>
  <mergeCells count="10">
    <mergeCell ref="A1:F1"/>
    <mergeCell ref="A2:F2"/>
    <mergeCell ref="A8:F8"/>
    <mergeCell ref="A10:F10"/>
    <mergeCell ref="A25:F25"/>
    <mergeCell ref="E4:F4"/>
    <mergeCell ref="A27:F27"/>
    <mergeCell ref="A29:F29"/>
    <mergeCell ref="A31:F31"/>
    <mergeCell ref="A34:F34"/>
  </mergeCells>
  <pageMargins left="0.24" right="0.21" top="0.4" bottom="0.32" header="0.3" footer="0.2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4"/>
  <sheetViews>
    <sheetView topLeftCell="A22" workbookViewId="0">
      <selection activeCell="A33" sqref="A33:F44"/>
    </sheetView>
  </sheetViews>
  <sheetFormatPr defaultRowHeight="15"/>
  <cols>
    <col min="1" max="1" width="6.4257812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39" t="s">
        <v>0</v>
      </c>
      <c r="B1" s="239"/>
      <c r="C1" s="239"/>
      <c r="D1" s="239"/>
      <c r="E1" s="239"/>
      <c r="F1" s="239"/>
      <c r="G1" s="64"/>
    </row>
    <row r="2" spans="1:9" ht="36" customHeight="1">
      <c r="A2" s="240" t="s">
        <v>1</v>
      </c>
      <c r="B2" s="240"/>
      <c r="C2" s="240"/>
      <c r="D2" s="240"/>
      <c r="E2" s="240"/>
      <c r="F2" s="240"/>
      <c r="G2" s="65"/>
    </row>
    <row r="3" spans="1:9">
      <c r="B3" s="1"/>
      <c r="C3" s="1"/>
      <c r="D3" s="1"/>
      <c r="E3" s="1"/>
      <c r="F3" s="2"/>
      <c r="G3" s="2"/>
    </row>
    <row r="4" spans="1:9" ht="15" customHeight="1">
      <c r="B4" s="67" t="s">
        <v>2</v>
      </c>
      <c r="C4" s="1"/>
      <c r="D4" s="1"/>
      <c r="E4" s="241" t="s">
        <v>253</v>
      </c>
      <c r="F4" s="241"/>
      <c r="G4" s="66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>
      <c r="B7" s="1"/>
      <c r="C7" s="1"/>
      <c r="D7" s="1"/>
      <c r="E7" s="1"/>
      <c r="F7" s="2"/>
      <c r="G7" s="2"/>
    </row>
    <row r="8" spans="1:9" ht="90.75" customHeight="1">
      <c r="A8" s="236" t="s">
        <v>154</v>
      </c>
      <c r="B8" s="236"/>
      <c r="C8" s="236"/>
      <c r="D8" s="236"/>
      <c r="E8" s="236"/>
      <c r="F8" s="236"/>
      <c r="G8" s="67"/>
    </row>
    <row r="9" spans="1:9">
      <c r="B9" s="3"/>
      <c r="C9" s="3"/>
      <c r="D9" s="3"/>
      <c r="E9" s="3"/>
      <c r="F9" s="4"/>
      <c r="G9" s="4"/>
    </row>
    <row r="10" spans="1:9" ht="45.75" customHeight="1">
      <c r="A10" s="236" t="s">
        <v>56</v>
      </c>
      <c r="B10" s="236"/>
      <c r="C10" s="236"/>
      <c r="D10" s="236"/>
      <c r="E10" s="236"/>
      <c r="F10" s="236"/>
      <c r="G10" s="67"/>
    </row>
    <row r="11" spans="1:9" ht="15.75" thickBot="1">
      <c r="B11" s="5"/>
      <c r="C11" s="5"/>
      <c r="D11" s="5"/>
      <c r="E11" s="5"/>
      <c r="F11" s="6"/>
      <c r="G11" s="6"/>
      <c r="I11">
        <v>271.7</v>
      </c>
    </row>
    <row r="12" spans="1:9" ht="81" customHeight="1">
      <c r="A12" s="134" t="s">
        <v>104</v>
      </c>
      <c r="B12" s="122" t="s">
        <v>3</v>
      </c>
      <c r="C12" s="122" t="s">
        <v>4</v>
      </c>
      <c r="D12" s="122" t="s">
        <v>5</v>
      </c>
      <c r="E12" s="123" t="s">
        <v>6</v>
      </c>
      <c r="F12" s="124" t="s">
        <v>7</v>
      </c>
      <c r="G12" s="37"/>
    </row>
    <row r="13" spans="1:9" ht="38.25">
      <c r="A13" s="132">
        <v>1</v>
      </c>
      <c r="B13" s="130" t="s">
        <v>114</v>
      </c>
      <c r="C13" s="11" t="s">
        <v>105</v>
      </c>
      <c r="D13" s="11" t="s">
        <v>10</v>
      </c>
      <c r="E13" s="12">
        <v>0.45</v>
      </c>
      <c r="F13" s="13">
        <v>1650</v>
      </c>
      <c r="G13" s="38"/>
    </row>
    <row r="14" spans="1:9" ht="40.5" customHeight="1">
      <c r="A14" s="132">
        <f>A13+1</f>
        <v>2</v>
      </c>
      <c r="B14" s="130" t="s">
        <v>115</v>
      </c>
      <c r="C14" s="11" t="s">
        <v>14</v>
      </c>
      <c r="D14" s="11" t="s">
        <v>8</v>
      </c>
      <c r="E14" s="12">
        <v>0.6</v>
      </c>
      <c r="F14" s="13">
        <f t="shared" ref="F14:F21" si="0">E14*$I$11*12</f>
        <v>1956.2399999999998</v>
      </c>
      <c r="G14" s="38"/>
    </row>
    <row r="15" spans="1:9" ht="54" customHeight="1">
      <c r="A15" s="132">
        <f t="shared" ref="A15:A21" si="1">A14+1</f>
        <v>3</v>
      </c>
      <c r="B15" s="130" t="s">
        <v>11</v>
      </c>
      <c r="C15" s="11" t="s">
        <v>105</v>
      </c>
      <c r="D15" s="11" t="s">
        <v>12</v>
      </c>
      <c r="E15" s="80">
        <f>F15/12/I11</f>
        <v>0.40317139001349533</v>
      </c>
      <c r="F15" s="128">
        <v>1314.5</v>
      </c>
      <c r="G15" s="38"/>
      <c r="H15" s="111"/>
    </row>
    <row r="16" spans="1:9" ht="30" customHeight="1">
      <c r="A16" s="132">
        <f t="shared" si="1"/>
        <v>4</v>
      </c>
      <c r="B16" s="130" t="s">
        <v>13</v>
      </c>
      <c r="C16" s="11" t="s">
        <v>105</v>
      </c>
      <c r="D16" s="11" t="s">
        <v>8</v>
      </c>
      <c r="E16" s="11">
        <v>5.05</v>
      </c>
      <c r="F16" s="13">
        <f t="shared" si="0"/>
        <v>16465.019999999997</v>
      </c>
      <c r="G16" s="38"/>
    </row>
    <row r="17" spans="1:8" ht="17.25" customHeight="1">
      <c r="A17" s="132">
        <f t="shared" si="1"/>
        <v>5</v>
      </c>
      <c r="B17" s="130" t="s">
        <v>29</v>
      </c>
      <c r="C17" s="11" t="s">
        <v>14</v>
      </c>
      <c r="D17" s="11" t="s">
        <v>8</v>
      </c>
      <c r="E17" s="12">
        <v>2.48</v>
      </c>
      <c r="F17" s="13">
        <f t="shared" si="0"/>
        <v>8085.7919999999995</v>
      </c>
      <c r="G17" s="38"/>
    </row>
    <row r="18" spans="1:8" ht="18.75" customHeight="1">
      <c r="A18" s="132">
        <f t="shared" si="1"/>
        <v>6</v>
      </c>
      <c r="B18" s="130" t="s">
        <v>33</v>
      </c>
      <c r="C18" s="11" t="s">
        <v>105</v>
      </c>
      <c r="D18" s="11" t="s">
        <v>8</v>
      </c>
      <c r="E18" s="12">
        <v>0.25</v>
      </c>
      <c r="F18" s="13">
        <f t="shared" si="0"/>
        <v>815.09999999999991</v>
      </c>
      <c r="G18" s="38"/>
    </row>
    <row r="19" spans="1:8" ht="30.75" customHeight="1">
      <c r="A19" s="132">
        <f t="shared" si="1"/>
        <v>7</v>
      </c>
      <c r="B19" s="130" t="s">
        <v>15</v>
      </c>
      <c r="C19" s="11" t="s">
        <v>16</v>
      </c>
      <c r="D19" s="11" t="s">
        <v>8</v>
      </c>
      <c r="E19" s="12">
        <v>0.98</v>
      </c>
      <c r="F19" s="13">
        <f t="shared" si="0"/>
        <v>3195.1919999999996</v>
      </c>
      <c r="G19" s="38"/>
    </row>
    <row r="20" spans="1:8" ht="29.25" customHeight="1">
      <c r="A20" s="132">
        <f t="shared" si="1"/>
        <v>8</v>
      </c>
      <c r="B20" s="130" t="s">
        <v>18</v>
      </c>
      <c r="C20" s="11" t="s">
        <v>16</v>
      </c>
      <c r="D20" s="11" t="s">
        <v>8</v>
      </c>
      <c r="E20" s="11">
        <v>0.35</v>
      </c>
      <c r="F20" s="13">
        <f t="shared" si="0"/>
        <v>1141.1399999999999</v>
      </c>
      <c r="G20" s="38"/>
      <c r="H20" s="111"/>
    </row>
    <row r="21" spans="1:8" ht="25.5">
      <c r="A21" s="132">
        <f t="shared" si="1"/>
        <v>9</v>
      </c>
      <c r="B21" s="130" t="s">
        <v>19</v>
      </c>
      <c r="C21" s="11" t="s">
        <v>14</v>
      </c>
      <c r="D21" s="11" t="s">
        <v>8</v>
      </c>
      <c r="E21" s="11">
        <v>1.1000000000000001</v>
      </c>
      <c r="F21" s="13">
        <f t="shared" si="0"/>
        <v>3586.44</v>
      </c>
      <c r="G21" s="38"/>
      <c r="H21" s="111"/>
    </row>
    <row r="22" spans="1:8" ht="19.5" thickBot="1">
      <c r="A22" s="133"/>
      <c r="B22" s="17" t="s">
        <v>32</v>
      </c>
      <c r="C22" s="17"/>
      <c r="D22" s="17"/>
      <c r="E22" s="18"/>
      <c r="F22" s="110">
        <f>SUM(F13:F21)</f>
        <v>38209.423999999999</v>
      </c>
      <c r="G22" s="39"/>
      <c r="H22" s="111"/>
    </row>
    <row r="23" spans="1:8">
      <c r="B23" s="5"/>
      <c r="C23" s="5"/>
      <c r="D23" s="5"/>
      <c r="E23" s="5"/>
      <c r="F23" s="6"/>
      <c r="G23" s="6"/>
    </row>
    <row r="24" spans="1:8" ht="33.75" customHeight="1">
      <c r="A24" s="236" t="s">
        <v>301</v>
      </c>
      <c r="B24" s="236"/>
      <c r="C24" s="236"/>
      <c r="D24" s="236"/>
      <c r="E24" s="236"/>
      <c r="F24" s="236"/>
      <c r="G24" s="184"/>
    </row>
    <row r="25" spans="1:8">
      <c r="A25" s="194"/>
      <c r="B25" s="194"/>
      <c r="C25" s="194"/>
      <c r="D25" s="194"/>
      <c r="E25" s="207"/>
      <c r="F25" s="208"/>
      <c r="G25" s="6"/>
    </row>
    <row r="26" spans="1:8" ht="20.25" customHeight="1">
      <c r="A26" s="236" t="s">
        <v>210</v>
      </c>
      <c r="B26" s="236"/>
      <c r="C26" s="236"/>
      <c r="D26" s="236"/>
      <c r="E26" s="236"/>
      <c r="F26" s="236"/>
      <c r="G26" s="185"/>
    </row>
    <row r="27" spans="1:8">
      <c r="A27" s="197"/>
      <c r="B27" s="197"/>
      <c r="C27" s="197"/>
      <c r="D27" s="197"/>
      <c r="E27" s="208"/>
      <c r="F27" s="208"/>
      <c r="G27" s="6"/>
    </row>
    <row r="28" spans="1:8" ht="17.25" customHeight="1">
      <c r="A28" s="237" t="s">
        <v>211</v>
      </c>
      <c r="B28" s="237"/>
      <c r="C28" s="237"/>
      <c r="D28" s="237"/>
      <c r="E28" s="237"/>
      <c r="F28" s="237"/>
      <c r="G28" s="184"/>
    </row>
    <row r="29" spans="1:8">
      <c r="A29" s="197"/>
      <c r="B29" s="197"/>
      <c r="C29" s="197"/>
      <c r="D29" s="197"/>
      <c r="E29" s="208"/>
      <c r="F29" s="208"/>
      <c r="G29" s="6"/>
    </row>
    <row r="30" spans="1:8" ht="28.5" customHeight="1">
      <c r="A30" s="236" t="s">
        <v>21</v>
      </c>
      <c r="B30" s="236"/>
      <c r="C30" s="236"/>
      <c r="D30" s="236"/>
      <c r="E30" s="236"/>
      <c r="F30" s="236"/>
      <c r="G30" s="6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1:7">
      <c r="A33" s="238" t="s">
        <v>22</v>
      </c>
      <c r="B33" s="238"/>
      <c r="C33" s="238"/>
      <c r="D33" s="238"/>
      <c r="E33" s="238"/>
      <c r="F33" s="238"/>
      <c r="G33" s="69"/>
    </row>
    <row r="34" spans="1:7">
      <c r="A34" s="5"/>
      <c r="B34" s="5"/>
      <c r="C34" s="5"/>
      <c r="D34" s="5"/>
      <c r="E34" s="6"/>
      <c r="F34" s="6"/>
      <c r="G34" s="6"/>
    </row>
    <row r="35" spans="1:7">
      <c r="A35" s="5" t="s">
        <v>351</v>
      </c>
      <c r="C35" s="5" t="s">
        <v>352</v>
      </c>
      <c r="D35" s="5"/>
      <c r="F35" s="6" t="s">
        <v>25</v>
      </c>
      <c r="G35" s="6"/>
    </row>
    <row r="36" spans="1:7">
      <c r="A36" s="5"/>
      <c r="B36" s="5"/>
      <c r="C36" s="5"/>
      <c r="D36" s="5"/>
      <c r="F36" s="6" t="s">
        <v>27</v>
      </c>
      <c r="G36" s="6"/>
    </row>
    <row r="37" spans="1:7">
      <c r="A37" s="5"/>
      <c r="B37" s="5"/>
      <c r="C37" s="5"/>
      <c r="D37" s="5"/>
      <c r="F37" s="6"/>
      <c r="G37" s="6"/>
    </row>
    <row r="38" spans="1:7">
      <c r="A38" s="5"/>
      <c r="B38" s="5"/>
      <c r="C38" s="5"/>
      <c r="D38" s="5"/>
      <c r="F38" s="6"/>
      <c r="G38" s="6"/>
    </row>
    <row r="39" spans="1:7">
      <c r="A39" s="5" t="s">
        <v>23</v>
      </c>
      <c r="C39" s="5" t="s">
        <v>165</v>
      </c>
      <c r="D39" s="5"/>
      <c r="E39" s="5"/>
      <c r="F39" s="6" t="s">
        <v>25</v>
      </c>
      <c r="G39" s="6"/>
    </row>
    <row r="40" spans="1:7">
      <c r="A40" s="5"/>
      <c r="C40" s="229" t="s">
        <v>276</v>
      </c>
      <c r="D40" s="229"/>
      <c r="E40" s="229"/>
      <c r="F40" s="6" t="s">
        <v>27</v>
      </c>
      <c r="G40" s="6"/>
    </row>
    <row r="41" spans="1:7">
      <c r="A41" s="5"/>
      <c r="B41" s="5"/>
      <c r="C41" s="5"/>
      <c r="D41" s="5"/>
      <c r="F41" s="6"/>
      <c r="G41" s="6"/>
    </row>
    <row r="42" spans="1:7">
      <c r="A42" s="5"/>
      <c r="B42" s="5"/>
      <c r="C42" s="5"/>
      <c r="D42" s="5"/>
      <c r="F42" s="6"/>
    </row>
    <row r="43" spans="1:7">
      <c r="A43" s="5" t="s">
        <v>28</v>
      </c>
      <c r="C43" s="5" t="s">
        <v>24</v>
      </c>
      <c r="D43" s="5"/>
      <c r="E43" s="5"/>
      <c r="F43" s="6" t="s">
        <v>25</v>
      </c>
    </row>
    <row r="44" spans="1:7">
      <c r="A44" s="5"/>
      <c r="C44" s="227" t="s">
        <v>26</v>
      </c>
      <c r="D44" s="227"/>
      <c r="E44" s="227"/>
      <c r="F44" s="6" t="s">
        <v>27</v>
      </c>
    </row>
  </sheetData>
  <mergeCells count="10">
    <mergeCell ref="A1:F1"/>
    <mergeCell ref="A2:F2"/>
    <mergeCell ref="A8:F8"/>
    <mergeCell ref="A10:F10"/>
    <mergeCell ref="A24:F24"/>
    <mergeCell ref="E4:F4"/>
    <mergeCell ref="A26:F26"/>
    <mergeCell ref="A28:F28"/>
    <mergeCell ref="A30:F30"/>
    <mergeCell ref="A33:F33"/>
  </mergeCells>
  <pageMargins left="0.24" right="0.21" top="0.4" bottom="0.32" header="0.3" footer="0.2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topLeftCell="A22" workbookViewId="0">
      <selection activeCell="A34" sqref="A34:E46"/>
    </sheetView>
  </sheetViews>
  <sheetFormatPr defaultRowHeight="15"/>
  <cols>
    <col min="1" max="1" width="30.140625" customWidth="1"/>
    <col min="2" max="2" width="19.570312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39" t="s">
        <v>0</v>
      </c>
      <c r="B1" s="239"/>
      <c r="C1" s="239"/>
      <c r="D1" s="239"/>
      <c r="E1" s="239"/>
    </row>
    <row r="2" spans="1:7" ht="36" customHeight="1">
      <c r="A2" s="240" t="s">
        <v>1</v>
      </c>
      <c r="B2" s="240"/>
      <c r="C2" s="240"/>
      <c r="D2" s="240"/>
      <c r="E2" s="240"/>
    </row>
    <row r="3" spans="1:7">
      <c r="A3" s="1"/>
      <c r="B3" s="1"/>
      <c r="C3" s="1"/>
      <c r="D3" s="1"/>
      <c r="E3" s="2"/>
    </row>
    <row r="4" spans="1:7">
      <c r="A4" s="160" t="s">
        <v>2</v>
      </c>
      <c r="B4" s="1"/>
      <c r="C4" s="1"/>
      <c r="D4" s="241" t="s">
        <v>253</v>
      </c>
      <c r="E4" s="2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2.25" customHeight="1">
      <c r="A7" s="236" t="s">
        <v>195</v>
      </c>
      <c r="B7" s="236"/>
      <c r="C7" s="236"/>
      <c r="D7" s="236"/>
      <c r="E7" s="236"/>
    </row>
    <row r="8" spans="1:7">
      <c r="A8" s="3"/>
      <c r="B8" s="3"/>
      <c r="C8" s="3"/>
      <c r="D8" s="3"/>
      <c r="E8" s="4"/>
    </row>
    <row r="9" spans="1:7" ht="45.75" customHeight="1">
      <c r="A9" s="236" t="s">
        <v>126</v>
      </c>
      <c r="B9" s="236"/>
      <c r="C9" s="236"/>
      <c r="D9" s="236"/>
      <c r="E9" s="236"/>
    </row>
    <row r="10" spans="1:7" ht="15.75" thickBot="1">
      <c r="A10" s="5"/>
      <c r="B10" s="5"/>
      <c r="C10" s="5"/>
      <c r="D10" s="5"/>
      <c r="E10" s="6"/>
      <c r="G10">
        <v>1188.2</v>
      </c>
    </row>
    <row r="11" spans="1:7" ht="84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</row>
    <row r="12" spans="1:7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D12*12*$G$10</f>
        <v>5703.3600000000015</v>
      </c>
    </row>
    <row r="13" spans="1:7" ht="48">
      <c r="A13" s="147" t="s">
        <v>124</v>
      </c>
      <c r="B13" s="12" t="s">
        <v>111</v>
      </c>
      <c r="C13" s="11" t="s">
        <v>8</v>
      </c>
      <c r="D13" s="15">
        <v>0.93</v>
      </c>
      <c r="E13" s="148">
        <f t="shared" ref="E13:E21" si="0">D13*12*$G$10</f>
        <v>13260.312</v>
      </c>
    </row>
    <row r="14" spans="1:7" ht="51">
      <c r="A14" s="14" t="s">
        <v>34</v>
      </c>
      <c r="B14" s="12" t="s">
        <v>111</v>
      </c>
      <c r="C14" s="11" t="s">
        <v>8</v>
      </c>
      <c r="D14" s="12">
        <v>1.04</v>
      </c>
      <c r="E14" s="148">
        <f t="shared" si="0"/>
        <v>14828.736000000001</v>
      </c>
    </row>
    <row r="15" spans="1:7" ht="30.75" customHeight="1">
      <c r="A15" s="14" t="s">
        <v>13</v>
      </c>
      <c r="B15" s="11" t="s">
        <v>105</v>
      </c>
      <c r="C15" s="11" t="s">
        <v>8</v>
      </c>
      <c r="D15" s="11">
        <v>5.98</v>
      </c>
      <c r="E15" s="148">
        <f t="shared" si="0"/>
        <v>85265.232000000004</v>
      </c>
    </row>
    <row r="16" spans="1:7">
      <c r="A16" s="14" t="s">
        <v>33</v>
      </c>
      <c r="B16" s="11" t="s">
        <v>105</v>
      </c>
      <c r="C16" s="11" t="s">
        <v>8</v>
      </c>
      <c r="D16" s="80">
        <f>E16/12/G10</f>
        <v>8.3150984682713341E-2</v>
      </c>
      <c r="E16" s="221">
        <v>1185.5999999999999</v>
      </c>
      <c r="G16" s="111"/>
    </row>
    <row r="17" spans="1:10">
      <c r="A17" s="14" t="s">
        <v>29</v>
      </c>
      <c r="B17" s="11" t="s">
        <v>14</v>
      </c>
      <c r="C17" s="11" t="s">
        <v>8</v>
      </c>
      <c r="D17" s="12">
        <v>3.48</v>
      </c>
      <c r="E17" s="148">
        <f t="shared" si="0"/>
        <v>49619.231999999996</v>
      </c>
    </row>
    <row r="18" spans="1:10" ht="25.5">
      <c r="A18" s="14" t="s">
        <v>15</v>
      </c>
      <c r="B18" s="11" t="s">
        <v>16</v>
      </c>
      <c r="C18" s="11" t="s">
        <v>8</v>
      </c>
      <c r="D18" s="12">
        <v>0.98</v>
      </c>
      <c r="E18" s="148">
        <f t="shared" si="0"/>
        <v>13973.232</v>
      </c>
    </row>
    <row r="19" spans="1:10" ht="25.5">
      <c r="A19" s="14" t="s">
        <v>100</v>
      </c>
      <c r="B19" s="11" t="s">
        <v>16</v>
      </c>
      <c r="C19" s="11" t="s">
        <v>8</v>
      </c>
      <c r="D19" s="12">
        <v>0.61</v>
      </c>
      <c r="E19" s="148">
        <f t="shared" si="0"/>
        <v>8697.6239999999998</v>
      </c>
    </row>
    <row r="20" spans="1:10" ht="25.5">
      <c r="A20" s="14" t="s">
        <v>18</v>
      </c>
      <c r="B20" s="11" t="s">
        <v>16</v>
      </c>
      <c r="C20" s="11" t="s">
        <v>8</v>
      </c>
      <c r="D20" s="11">
        <v>0.35</v>
      </c>
      <c r="E20" s="148">
        <f t="shared" si="0"/>
        <v>4990.4399999999996</v>
      </c>
    </row>
    <row r="21" spans="1:10" ht="25.5">
      <c r="A21" s="14" t="s">
        <v>19</v>
      </c>
      <c r="B21" s="11" t="s">
        <v>14</v>
      </c>
      <c r="C21" s="11" t="s">
        <v>8</v>
      </c>
      <c r="D21" s="11">
        <v>1.45</v>
      </c>
      <c r="E21" s="148">
        <f t="shared" si="0"/>
        <v>20674.68</v>
      </c>
      <c r="J21" s="111"/>
    </row>
    <row r="22" spans="1:10">
      <c r="A22" s="14" t="s">
        <v>239</v>
      </c>
      <c r="B22" s="11" t="s">
        <v>230</v>
      </c>
      <c r="C22" s="11" t="s">
        <v>120</v>
      </c>
      <c r="D22" s="11" t="s">
        <v>248</v>
      </c>
      <c r="E22" s="13">
        <v>3944</v>
      </c>
      <c r="J22" s="111"/>
    </row>
    <row r="23" spans="1:10">
      <c r="A23" s="21" t="s">
        <v>238</v>
      </c>
      <c r="B23" s="22" t="s">
        <v>241</v>
      </c>
      <c r="C23" s="11" t="s">
        <v>120</v>
      </c>
      <c r="D23" s="11" t="s">
        <v>248</v>
      </c>
      <c r="E23" s="23">
        <v>3162.5</v>
      </c>
      <c r="J23" s="111"/>
    </row>
    <row r="24" spans="1:10" ht="19.5" thickBot="1">
      <c r="A24" s="16" t="s">
        <v>20</v>
      </c>
      <c r="B24" s="17"/>
      <c r="C24" s="17"/>
      <c r="D24" s="18"/>
      <c r="E24" s="19">
        <f>SUM(E12:E23)</f>
        <v>225304.948</v>
      </c>
    </row>
    <row r="25" spans="1:10">
      <c r="A25" s="5"/>
      <c r="B25" s="5"/>
      <c r="C25" s="5"/>
      <c r="D25" s="5"/>
      <c r="E25" s="6"/>
    </row>
    <row r="26" spans="1:10" ht="36.75" customHeight="1">
      <c r="A26" s="236" t="s">
        <v>278</v>
      </c>
      <c r="B26" s="236"/>
      <c r="C26" s="236"/>
      <c r="D26" s="236"/>
      <c r="E26" s="236"/>
    </row>
    <row r="27" spans="1:10">
      <c r="A27" s="126"/>
      <c r="B27" s="126"/>
      <c r="C27" s="126"/>
      <c r="D27" s="126"/>
      <c r="E27" s="127"/>
    </row>
    <row r="28" spans="1:10">
      <c r="A28" s="236" t="s">
        <v>210</v>
      </c>
      <c r="B28" s="236"/>
      <c r="C28" s="236"/>
      <c r="D28" s="236"/>
      <c r="E28" s="236"/>
    </row>
    <row r="29" spans="1:10">
      <c r="A29" s="5"/>
      <c r="B29" s="5"/>
      <c r="C29" s="5"/>
      <c r="D29" s="5"/>
      <c r="E29" s="6"/>
    </row>
    <row r="30" spans="1:10" ht="14.25" customHeight="1">
      <c r="A30" s="237" t="s">
        <v>211</v>
      </c>
      <c r="B30" s="237"/>
      <c r="C30" s="237"/>
      <c r="D30" s="237"/>
      <c r="E30" s="237"/>
    </row>
    <row r="31" spans="1:10">
      <c r="A31" s="5"/>
      <c r="B31" s="5"/>
      <c r="C31" s="5"/>
      <c r="D31" s="5"/>
      <c r="E31" s="6"/>
    </row>
    <row r="32" spans="1:10" ht="29.25" customHeight="1">
      <c r="A32" s="236" t="s">
        <v>21</v>
      </c>
      <c r="B32" s="236"/>
      <c r="C32" s="236"/>
      <c r="D32" s="236"/>
      <c r="E32" s="236"/>
    </row>
    <row r="33" spans="1:5">
      <c r="A33" s="5"/>
      <c r="B33" s="5"/>
      <c r="C33" s="5"/>
      <c r="D33" s="5"/>
      <c r="E33" s="6"/>
    </row>
    <row r="34" spans="1:5">
      <c r="A34" s="238" t="s">
        <v>22</v>
      </c>
      <c r="B34" s="238"/>
      <c r="C34" s="238"/>
      <c r="D34" s="238"/>
      <c r="E34" s="238"/>
    </row>
    <row r="35" spans="1:5">
      <c r="A35" s="5"/>
      <c r="B35" s="5"/>
      <c r="C35" s="5"/>
      <c r="D35" s="5"/>
      <c r="E35" s="6"/>
    </row>
    <row r="36" spans="1:5">
      <c r="A36" s="5" t="s">
        <v>351</v>
      </c>
      <c r="B36" s="5" t="s">
        <v>352</v>
      </c>
      <c r="C36" s="5"/>
      <c r="D36" s="5"/>
      <c r="E36" s="6" t="s">
        <v>25</v>
      </c>
    </row>
    <row r="37" spans="1:5">
      <c r="A37" s="5"/>
      <c r="B37" s="5"/>
      <c r="C37" s="5"/>
      <c r="D37" s="5"/>
      <c r="E37" s="6" t="s">
        <v>27</v>
      </c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5" t="s">
        <v>23</v>
      </c>
      <c r="B40" s="5" t="s">
        <v>165</v>
      </c>
      <c r="C40" s="5"/>
      <c r="D40" s="5"/>
      <c r="E40" s="6" t="s">
        <v>25</v>
      </c>
    </row>
    <row r="41" spans="1:5">
      <c r="A41" s="5"/>
      <c r="B41" s="237" t="s">
        <v>276</v>
      </c>
      <c r="C41" s="237"/>
      <c r="D41" s="237"/>
      <c r="E41" s="6" t="s">
        <v>27</v>
      </c>
    </row>
    <row r="42" spans="1:5">
      <c r="A42" s="5"/>
      <c r="B42" s="5"/>
      <c r="C42" s="5"/>
      <c r="D42" s="5"/>
      <c r="E42" s="6"/>
    </row>
    <row r="43" spans="1:5">
      <c r="A43" s="5"/>
      <c r="B43" s="5"/>
      <c r="C43" s="5"/>
      <c r="D43" s="5"/>
      <c r="E43" s="6"/>
    </row>
    <row r="44" spans="1:5">
      <c r="A44" s="5" t="s">
        <v>28</v>
      </c>
      <c r="B44" s="5" t="s">
        <v>24</v>
      </c>
      <c r="C44" s="5"/>
      <c r="D44" s="5"/>
      <c r="E44" s="6" t="s">
        <v>25</v>
      </c>
    </row>
    <row r="45" spans="1:5">
      <c r="A45" s="5"/>
      <c r="B45" s="235" t="s">
        <v>26</v>
      </c>
      <c r="C45" s="235"/>
      <c r="D45" s="235"/>
      <c r="E45" s="6" t="s">
        <v>27</v>
      </c>
    </row>
    <row r="46" spans="1:5">
      <c r="A46" s="5"/>
      <c r="B46" s="5"/>
      <c r="C46" s="5"/>
      <c r="D46" s="5"/>
      <c r="E46" s="6"/>
    </row>
  </sheetData>
  <mergeCells count="12">
    <mergeCell ref="B45:D45"/>
    <mergeCell ref="A26:E26"/>
    <mergeCell ref="A1:E1"/>
    <mergeCell ref="A2:E2"/>
    <mergeCell ref="D4:E4"/>
    <mergeCell ref="A7:E7"/>
    <mergeCell ref="A9:E9"/>
    <mergeCell ref="B41:D41"/>
    <mergeCell ref="A28:E28"/>
    <mergeCell ref="A30:E30"/>
    <mergeCell ref="A32:E32"/>
    <mergeCell ref="A34:E34"/>
  </mergeCells>
  <pageMargins left="0.24" right="0.21" top="0.24" bottom="0.22" header="0.16" footer="0.16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4"/>
  <sheetViews>
    <sheetView topLeftCell="A28" workbookViewId="0">
      <selection activeCell="A33" sqref="A33:F44"/>
    </sheetView>
  </sheetViews>
  <sheetFormatPr defaultRowHeight="15"/>
  <cols>
    <col min="1" max="1" width="6.85546875" customWidth="1"/>
    <col min="2" max="2" width="29.5703125" customWidth="1"/>
    <col min="3" max="3" width="15.7109375" customWidth="1"/>
    <col min="4" max="4" width="10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39" t="s">
        <v>0</v>
      </c>
      <c r="B1" s="239"/>
      <c r="C1" s="239"/>
      <c r="D1" s="239"/>
      <c r="E1" s="239"/>
      <c r="F1" s="239"/>
      <c r="G1" s="64"/>
    </row>
    <row r="2" spans="1:9" ht="36" customHeight="1">
      <c r="A2" s="240" t="s">
        <v>1</v>
      </c>
      <c r="B2" s="240"/>
      <c r="C2" s="240"/>
      <c r="D2" s="240"/>
      <c r="E2" s="240"/>
      <c r="F2" s="240"/>
      <c r="G2" s="65"/>
    </row>
    <row r="3" spans="1:9">
      <c r="B3" s="1"/>
      <c r="C3" s="1"/>
      <c r="D3" s="1"/>
      <c r="E3" s="1"/>
      <c r="F3" s="2"/>
      <c r="G3" s="2"/>
    </row>
    <row r="4" spans="1:9" ht="15" customHeight="1">
      <c r="B4" s="67" t="s">
        <v>2</v>
      </c>
      <c r="C4" s="1"/>
      <c r="D4" s="1"/>
      <c r="E4" s="241" t="s">
        <v>253</v>
      </c>
      <c r="F4" s="241"/>
      <c r="G4" s="66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>
      <c r="B7" s="1"/>
      <c r="C7" s="1"/>
      <c r="D7" s="1"/>
      <c r="E7" s="1"/>
      <c r="F7" s="2"/>
      <c r="G7" s="2"/>
    </row>
    <row r="8" spans="1:9" ht="91.5" customHeight="1">
      <c r="A8" s="236" t="s">
        <v>155</v>
      </c>
      <c r="B8" s="236"/>
      <c r="C8" s="236"/>
      <c r="D8" s="236"/>
      <c r="E8" s="236"/>
      <c r="F8" s="236"/>
      <c r="G8" s="67"/>
    </row>
    <row r="9" spans="1:9">
      <c r="B9" s="3"/>
      <c r="C9" s="3"/>
      <c r="D9" s="3"/>
      <c r="E9" s="3"/>
      <c r="F9" s="4"/>
      <c r="G9" s="4"/>
    </row>
    <row r="10" spans="1:9" ht="45.75" customHeight="1">
      <c r="A10" s="236" t="s">
        <v>57</v>
      </c>
      <c r="B10" s="236"/>
      <c r="C10" s="236"/>
      <c r="D10" s="236"/>
      <c r="E10" s="236"/>
      <c r="F10" s="236"/>
      <c r="G10" s="67"/>
    </row>
    <row r="11" spans="1:9" ht="15.75" thickBot="1">
      <c r="B11" s="5"/>
      <c r="C11" s="5"/>
      <c r="D11" s="5"/>
      <c r="E11" s="5"/>
      <c r="F11" s="6"/>
      <c r="G11" s="6"/>
      <c r="I11">
        <v>276.3</v>
      </c>
    </row>
    <row r="12" spans="1:9" ht="81.75" customHeight="1">
      <c r="A12" s="134" t="s">
        <v>104</v>
      </c>
      <c r="B12" s="122" t="s">
        <v>3</v>
      </c>
      <c r="C12" s="122" t="s">
        <v>4</v>
      </c>
      <c r="D12" s="122" t="s">
        <v>5</v>
      </c>
      <c r="E12" s="123" t="s">
        <v>6</v>
      </c>
      <c r="F12" s="124" t="s">
        <v>7</v>
      </c>
      <c r="G12" s="37"/>
    </row>
    <row r="13" spans="1:9" ht="42" customHeight="1">
      <c r="A13" s="132">
        <v>1</v>
      </c>
      <c r="B13" s="130" t="s">
        <v>114</v>
      </c>
      <c r="C13" s="11" t="s">
        <v>105</v>
      </c>
      <c r="D13" s="11" t="s">
        <v>10</v>
      </c>
      <c r="E13" s="12">
        <v>0.5</v>
      </c>
      <c r="F13" s="13">
        <f t="shared" ref="F13:F21" si="0">E13*$I$11*12</f>
        <v>1657.8000000000002</v>
      </c>
      <c r="G13" s="38"/>
      <c r="H13" s="111"/>
    </row>
    <row r="14" spans="1:9" ht="39.75" customHeight="1">
      <c r="A14" s="132">
        <f>A13+1</f>
        <v>2</v>
      </c>
      <c r="B14" s="130" t="s">
        <v>115</v>
      </c>
      <c r="C14" s="11" t="s">
        <v>14</v>
      </c>
      <c r="D14" s="11" t="s">
        <v>8</v>
      </c>
      <c r="E14" s="12">
        <v>0.6</v>
      </c>
      <c r="F14" s="13">
        <f t="shared" si="0"/>
        <v>1989.3600000000001</v>
      </c>
      <c r="G14" s="38"/>
    </row>
    <row r="15" spans="1:9" ht="53.25" customHeight="1">
      <c r="A15" s="132">
        <v>3</v>
      </c>
      <c r="B15" s="130" t="s">
        <v>11</v>
      </c>
      <c r="C15" s="11" t="s">
        <v>105</v>
      </c>
      <c r="D15" s="11" t="s">
        <v>12</v>
      </c>
      <c r="E15" s="12">
        <v>0.49</v>
      </c>
      <c r="F15" s="13">
        <f t="shared" si="0"/>
        <v>1624.644</v>
      </c>
      <c r="G15" s="38"/>
    </row>
    <row r="16" spans="1:9" ht="30" customHeight="1">
      <c r="A16" s="132">
        <v>4</v>
      </c>
      <c r="B16" s="130" t="s">
        <v>13</v>
      </c>
      <c r="C16" s="11" t="s">
        <v>105</v>
      </c>
      <c r="D16" s="11" t="s">
        <v>8</v>
      </c>
      <c r="E16" s="11">
        <v>5.43</v>
      </c>
      <c r="F16" s="13">
        <f t="shared" si="0"/>
        <v>18003.707999999999</v>
      </c>
      <c r="G16" s="38"/>
    </row>
    <row r="17" spans="1:8" ht="18.75" customHeight="1">
      <c r="A17" s="132">
        <v>5</v>
      </c>
      <c r="B17" s="130" t="s">
        <v>29</v>
      </c>
      <c r="C17" s="11" t="s">
        <v>14</v>
      </c>
      <c r="D17" s="11" t="s">
        <v>8</v>
      </c>
      <c r="E17" s="12">
        <v>2.48</v>
      </c>
      <c r="F17" s="13">
        <f t="shared" si="0"/>
        <v>8222.6880000000001</v>
      </c>
      <c r="G17" s="38"/>
    </row>
    <row r="18" spans="1:8" ht="18.75" customHeight="1">
      <c r="A18" s="132">
        <v>6</v>
      </c>
      <c r="B18" s="130" t="s">
        <v>33</v>
      </c>
      <c r="C18" s="11" t="s">
        <v>105</v>
      </c>
      <c r="D18" s="11" t="s">
        <v>8</v>
      </c>
      <c r="E18" s="12">
        <v>0.24</v>
      </c>
      <c r="F18" s="13">
        <f t="shared" si="0"/>
        <v>795.74399999999991</v>
      </c>
      <c r="G18" s="38"/>
    </row>
    <row r="19" spans="1:8" ht="30.75" customHeight="1">
      <c r="A19" s="132">
        <v>7</v>
      </c>
      <c r="B19" s="130" t="s">
        <v>15</v>
      </c>
      <c r="C19" s="11" t="s">
        <v>16</v>
      </c>
      <c r="D19" s="11" t="s">
        <v>8</v>
      </c>
      <c r="E19" s="12">
        <v>0.98</v>
      </c>
      <c r="F19" s="13">
        <f t="shared" si="0"/>
        <v>3249.288</v>
      </c>
      <c r="G19" s="38"/>
    </row>
    <row r="20" spans="1:8" ht="27" customHeight="1">
      <c r="A20" s="132">
        <v>8</v>
      </c>
      <c r="B20" s="130" t="s">
        <v>18</v>
      </c>
      <c r="C20" s="11" t="s">
        <v>16</v>
      </c>
      <c r="D20" s="11" t="s">
        <v>8</v>
      </c>
      <c r="E20" s="11">
        <v>0.35</v>
      </c>
      <c r="F20" s="13">
        <f t="shared" si="0"/>
        <v>1160.46</v>
      </c>
      <c r="G20" s="38"/>
      <c r="H20" s="111"/>
    </row>
    <row r="21" spans="1:8" ht="30" customHeight="1">
      <c r="A21" s="132">
        <v>9</v>
      </c>
      <c r="B21" s="130" t="s">
        <v>19</v>
      </c>
      <c r="C21" s="11" t="s">
        <v>14</v>
      </c>
      <c r="D21" s="11" t="s">
        <v>8</v>
      </c>
      <c r="E21" s="11">
        <v>1.1000000000000001</v>
      </c>
      <c r="F21" s="13">
        <f t="shared" si="0"/>
        <v>3647.1600000000008</v>
      </c>
      <c r="G21" s="38"/>
      <c r="H21" s="111"/>
    </row>
    <row r="22" spans="1:8" ht="19.5" thickBot="1">
      <c r="A22" s="135"/>
      <c r="B22" s="17" t="s">
        <v>32</v>
      </c>
      <c r="C22" s="17"/>
      <c r="D22" s="17"/>
      <c r="E22" s="18"/>
      <c r="F22" s="110">
        <f>SUM(F13:F21)</f>
        <v>40350.851999999999</v>
      </c>
      <c r="G22" s="39"/>
      <c r="H22" s="111"/>
    </row>
    <row r="23" spans="1:8">
      <c r="A23" s="136"/>
      <c r="B23" s="137"/>
      <c r="C23" s="137"/>
      <c r="D23" s="137"/>
      <c r="E23" s="137"/>
      <c r="F23" s="138"/>
      <c r="G23" s="6"/>
    </row>
    <row r="24" spans="1:8" ht="33" customHeight="1">
      <c r="A24" s="236" t="s">
        <v>302</v>
      </c>
      <c r="B24" s="236"/>
      <c r="C24" s="236"/>
      <c r="D24" s="236"/>
      <c r="E24" s="236"/>
      <c r="F24" s="236"/>
      <c r="G24" s="184"/>
    </row>
    <row r="25" spans="1:8">
      <c r="A25" s="194"/>
      <c r="B25" s="194"/>
      <c r="C25" s="194"/>
      <c r="D25" s="194"/>
      <c r="E25" s="207"/>
      <c r="F25" s="208"/>
      <c r="G25" s="6"/>
    </row>
    <row r="26" spans="1:8">
      <c r="A26" s="236" t="s">
        <v>210</v>
      </c>
      <c r="B26" s="236"/>
      <c r="C26" s="236"/>
      <c r="D26" s="236"/>
      <c r="E26" s="236"/>
      <c r="F26" s="236"/>
      <c r="G26" s="185"/>
    </row>
    <row r="27" spans="1:8">
      <c r="A27" s="197"/>
      <c r="B27" s="197"/>
      <c r="C27" s="197"/>
      <c r="D27" s="197"/>
      <c r="E27" s="208"/>
      <c r="F27" s="208"/>
      <c r="G27" s="6"/>
    </row>
    <row r="28" spans="1:8">
      <c r="A28" s="237" t="s">
        <v>211</v>
      </c>
      <c r="B28" s="237"/>
      <c r="C28" s="237"/>
      <c r="D28" s="237"/>
      <c r="E28" s="237"/>
      <c r="F28" s="237"/>
      <c r="G28" s="184"/>
    </row>
    <row r="29" spans="1:8">
      <c r="A29" s="197"/>
      <c r="B29" s="197"/>
      <c r="C29" s="197"/>
      <c r="D29" s="197"/>
      <c r="E29" s="208"/>
      <c r="F29" s="208"/>
      <c r="G29" s="6"/>
    </row>
    <row r="30" spans="1:8" ht="28.5" customHeight="1">
      <c r="A30" s="236" t="s">
        <v>21</v>
      </c>
      <c r="B30" s="236"/>
      <c r="C30" s="236"/>
      <c r="D30" s="236"/>
      <c r="E30" s="236"/>
      <c r="F30" s="236"/>
      <c r="G30" s="6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1:7">
      <c r="A33" s="238" t="s">
        <v>22</v>
      </c>
      <c r="B33" s="238"/>
      <c r="C33" s="238"/>
      <c r="D33" s="238"/>
      <c r="E33" s="238"/>
      <c r="F33" s="238"/>
      <c r="G33" s="69"/>
    </row>
    <row r="34" spans="1:7">
      <c r="A34" s="5"/>
      <c r="B34" s="5"/>
      <c r="C34" s="5"/>
      <c r="D34" s="5"/>
      <c r="E34" s="6"/>
      <c r="F34" s="6"/>
      <c r="G34" s="6"/>
    </row>
    <row r="35" spans="1:7">
      <c r="A35" s="5" t="s">
        <v>351</v>
      </c>
      <c r="C35" s="5" t="s">
        <v>352</v>
      </c>
      <c r="D35" s="5"/>
      <c r="F35" s="6" t="s">
        <v>25</v>
      </c>
      <c r="G35" s="6"/>
    </row>
    <row r="36" spans="1:7">
      <c r="A36" s="5"/>
      <c r="B36" s="5"/>
      <c r="C36" s="5"/>
      <c r="D36" s="5"/>
      <c r="F36" s="6" t="s">
        <v>27</v>
      </c>
      <c r="G36" s="6"/>
    </row>
    <row r="37" spans="1:7">
      <c r="A37" s="5"/>
      <c r="B37" s="5"/>
      <c r="C37" s="5"/>
      <c r="D37" s="5"/>
      <c r="F37" s="6"/>
      <c r="G37" s="6"/>
    </row>
    <row r="38" spans="1:7">
      <c r="A38" s="5"/>
      <c r="B38" s="5"/>
      <c r="C38" s="5"/>
      <c r="D38" s="5"/>
      <c r="F38" s="6"/>
      <c r="G38" s="6"/>
    </row>
    <row r="39" spans="1:7">
      <c r="A39" s="5" t="s">
        <v>23</v>
      </c>
      <c r="C39" s="5" t="s">
        <v>165</v>
      </c>
      <c r="D39" s="5"/>
      <c r="E39" s="5"/>
      <c r="F39" s="6" t="s">
        <v>25</v>
      </c>
      <c r="G39" s="6"/>
    </row>
    <row r="40" spans="1:7">
      <c r="A40" s="5"/>
      <c r="C40" s="229" t="s">
        <v>276</v>
      </c>
      <c r="D40" s="229"/>
      <c r="E40" s="229"/>
      <c r="F40" s="6" t="s">
        <v>27</v>
      </c>
      <c r="G40" s="6"/>
    </row>
    <row r="41" spans="1:7">
      <c r="A41" s="5"/>
      <c r="B41" s="5"/>
      <c r="C41" s="5"/>
      <c r="D41" s="5"/>
      <c r="F41" s="6"/>
      <c r="G41" s="6"/>
    </row>
    <row r="42" spans="1:7">
      <c r="A42" s="5"/>
      <c r="B42" s="5"/>
      <c r="C42" s="5"/>
      <c r="D42" s="5"/>
      <c r="F42" s="6"/>
    </row>
    <row r="43" spans="1:7">
      <c r="A43" s="5" t="s">
        <v>28</v>
      </c>
      <c r="C43" s="5" t="s">
        <v>24</v>
      </c>
      <c r="D43" s="5"/>
      <c r="E43" s="5"/>
      <c r="F43" s="6" t="s">
        <v>25</v>
      </c>
    </row>
    <row r="44" spans="1:7">
      <c r="A44" s="5"/>
      <c r="C44" s="227" t="s">
        <v>26</v>
      </c>
      <c r="D44" s="227"/>
      <c r="E44" s="227"/>
      <c r="F44" s="6" t="s">
        <v>27</v>
      </c>
    </row>
  </sheetData>
  <mergeCells count="10">
    <mergeCell ref="A1:F1"/>
    <mergeCell ref="A2:F2"/>
    <mergeCell ref="A8:F8"/>
    <mergeCell ref="A10:F10"/>
    <mergeCell ref="A24:F24"/>
    <mergeCell ref="E4:F4"/>
    <mergeCell ref="A26:F26"/>
    <mergeCell ref="A28:F28"/>
    <mergeCell ref="A30:F30"/>
    <mergeCell ref="A33:F33"/>
  </mergeCells>
  <pageMargins left="0.24" right="0.21" top="0.4" bottom="0.32" header="0.3" footer="0.2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5"/>
  <sheetViews>
    <sheetView topLeftCell="A22" workbookViewId="0">
      <selection activeCell="A34" sqref="A34:F45"/>
    </sheetView>
  </sheetViews>
  <sheetFormatPr defaultRowHeight="15"/>
  <cols>
    <col min="1" max="1" width="7" customWidth="1"/>
    <col min="2" max="2" width="29.5703125" customWidth="1"/>
    <col min="3" max="3" width="15.7109375" customWidth="1"/>
    <col min="4" max="4" width="10.1406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239" t="s">
        <v>0</v>
      </c>
      <c r="B1" s="239"/>
      <c r="C1" s="239"/>
      <c r="D1" s="239"/>
      <c r="E1" s="239"/>
      <c r="F1" s="239"/>
      <c r="G1" s="64"/>
    </row>
    <row r="2" spans="1:9" ht="36" customHeight="1">
      <c r="A2" s="240" t="s">
        <v>1</v>
      </c>
      <c r="B2" s="240"/>
      <c r="C2" s="240"/>
      <c r="D2" s="240"/>
      <c r="E2" s="240"/>
      <c r="F2" s="240"/>
      <c r="G2" s="65"/>
    </row>
    <row r="3" spans="1:9">
      <c r="B3" s="1"/>
      <c r="C3" s="1"/>
      <c r="D3" s="1"/>
      <c r="E3" s="1"/>
      <c r="F3" s="2"/>
      <c r="G3" s="2"/>
    </row>
    <row r="4" spans="1:9" ht="15" customHeight="1">
      <c r="B4" s="67" t="s">
        <v>2</v>
      </c>
      <c r="C4" s="1"/>
      <c r="D4" s="1"/>
      <c r="E4" s="241" t="s">
        <v>253</v>
      </c>
      <c r="F4" s="241"/>
      <c r="G4" s="66"/>
    </row>
    <row r="5" spans="1:9">
      <c r="B5" s="1"/>
      <c r="C5" s="1"/>
      <c r="D5" s="1"/>
      <c r="E5" s="241"/>
      <c r="F5" s="241"/>
      <c r="G5" s="2"/>
    </row>
    <row r="6" spans="1:9">
      <c r="B6" s="1"/>
      <c r="C6" s="1"/>
      <c r="D6" s="1"/>
      <c r="E6" s="223"/>
      <c r="F6" s="223"/>
      <c r="G6" s="2"/>
    </row>
    <row r="7" spans="1:9">
      <c r="B7" s="1"/>
      <c r="C7" s="1"/>
      <c r="D7" s="1"/>
      <c r="E7" s="1"/>
      <c r="F7" s="2"/>
      <c r="G7" s="2"/>
    </row>
    <row r="8" spans="1:9" ht="94.5" customHeight="1">
      <c r="A8" s="236" t="s">
        <v>156</v>
      </c>
      <c r="B8" s="236"/>
      <c r="C8" s="236"/>
      <c r="D8" s="236"/>
      <c r="E8" s="236"/>
      <c r="F8" s="236"/>
      <c r="G8" s="67"/>
    </row>
    <row r="9" spans="1:9">
      <c r="B9" s="3"/>
      <c r="C9" s="3"/>
      <c r="D9" s="3"/>
      <c r="E9" s="3"/>
      <c r="F9" s="4"/>
      <c r="G9" s="4"/>
    </row>
    <row r="10" spans="1:9" ht="45.75" customHeight="1">
      <c r="A10" s="236" t="s">
        <v>58</v>
      </c>
      <c r="B10" s="236"/>
      <c r="C10" s="236"/>
      <c r="D10" s="236"/>
      <c r="E10" s="236"/>
      <c r="F10" s="236"/>
      <c r="G10" s="67"/>
    </row>
    <row r="11" spans="1:9" ht="15.75" thickBot="1">
      <c r="B11" s="5"/>
      <c r="C11" s="5"/>
      <c r="D11" s="5"/>
      <c r="E11" s="5"/>
      <c r="F11" s="6"/>
      <c r="G11" s="6"/>
      <c r="I11">
        <v>268.89999999999998</v>
      </c>
    </row>
    <row r="12" spans="1:9" ht="84.75" customHeight="1">
      <c r="A12" s="134" t="s">
        <v>104</v>
      </c>
      <c r="B12" s="122" t="s">
        <v>3</v>
      </c>
      <c r="C12" s="122" t="s">
        <v>4</v>
      </c>
      <c r="D12" s="122" t="s">
        <v>5</v>
      </c>
      <c r="E12" s="123" t="s">
        <v>6</v>
      </c>
      <c r="F12" s="124" t="s">
        <v>7</v>
      </c>
      <c r="G12" s="37"/>
    </row>
    <row r="13" spans="1:9" ht="39.75" customHeight="1">
      <c r="A13" s="132">
        <v>1</v>
      </c>
      <c r="B13" s="130" t="s">
        <v>114</v>
      </c>
      <c r="C13" s="11" t="s">
        <v>105</v>
      </c>
      <c r="D13" s="11" t="s">
        <v>10</v>
      </c>
      <c r="E13" s="80">
        <f>F13/12/I11</f>
        <v>0.65079955373744891</v>
      </c>
      <c r="F13" s="13">
        <v>2100</v>
      </c>
      <c r="G13" s="38"/>
      <c r="H13" s="111"/>
    </row>
    <row r="14" spans="1:9" ht="38.25">
      <c r="A14" s="132">
        <f>A13+1</f>
        <v>2</v>
      </c>
      <c r="B14" s="130" t="s">
        <v>115</v>
      </c>
      <c r="C14" s="11" t="s">
        <v>14</v>
      </c>
      <c r="D14" s="11" t="s">
        <v>8</v>
      </c>
      <c r="E14" s="12">
        <v>0.6</v>
      </c>
      <c r="F14" s="13">
        <f t="shared" ref="F14:F21" si="0">E14*$I$11*12</f>
        <v>1936.0799999999997</v>
      </c>
      <c r="G14" s="38"/>
    </row>
    <row r="15" spans="1:9" ht="51">
      <c r="A15" s="132">
        <f t="shared" ref="A15:A21" si="1">A14+1</f>
        <v>3</v>
      </c>
      <c r="B15" s="130" t="s">
        <v>11</v>
      </c>
      <c r="C15" s="11" t="s">
        <v>105</v>
      </c>
      <c r="D15" s="11" t="s">
        <v>12</v>
      </c>
      <c r="E15" s="80">
        <f>F15/12/I11</f>
        <v>0.40736953018470318</v>
      </c>
      <c r="F15" s="128">
        <v>1314.5</v>
      </c>
      <c r="G15" s="38"/>
      <c r="H15" s="111"/>
    </row>
    <row r="16" spans="1:9" ht="25.5">
      <c r="A16" s="132">
        <f t="shared" si="1"/>
        <v>4</v>
      </c>
      <c r="B16" s="130" t="s">
        <v>13</v>
      </c>
      <c r="C16" s="11" t="s">
        <v>105</v>
      </c>
      <c r="D16" s="11" t="s">
        <v>8</v>
      </c>
      <c r="E16" s="11">
        <v>5.55</v>
      </c>
      <c r="F16" s="13">
        <f t="shared" si="0"/>
        <v>17908.739999999998</v>
      </c>
      <c r="G16" s="38"/>
    </row>
    <row r="17" spans="1:8">
      <c r="A17" s="132">
        <f t="shared" si="1"/>
        <v>5</v>
      </c>
      <c r="B17" s="130" t="s">
        <v>29</v>
      </c>
      <c r="C17" s="11" t="s">
        <v>14</v>
      </c>
      <c r="D17" s="11" t="s">
        <v>8</v>
      </c>
      <c r="E17" s="12">
        <v>2.48</v>
      </c>
      <c r="F17" s="13">
        <f t="shared" si="0"/>
        <v>8002.4639999999999</v>
      </c>
      <c r="G17" s="38"/>
    </row>
    <row r="18" spans="1:8">
      <c r="A18" s="132">
        <f t="shared" si="1"/>
        <v>6</v>
      </c>
      <c r="B18" s="130" t="s">
        <v>33</v>
      </c>
      <c r="C18" s="11" t="s">
        <v>105</v>
      </c>
      <c r="D18" s="11" t="s">
        <v>8</v>
      </c>
      <c r="E18" s="12">
        <v>0.27</v>
      </c>
      <c r="F18" s="13">
        <f t="shared" si="0"/>
        <v>871.23599999999988</v>
      </c>
      <c r="G18" s="38"/>
    </row>
    <row r="19" spans="1:8" ht="25.5">
      <c r="A19" s="132">
        <f t="shared" si="1"/>
        <v>7</v>
      </c>
      <c r="B19" s="130" t="s">
        <v>15</v>
      </c>
      <c r="C19" s="11" t="s">
        <v>16</v>
      </c>
      <c r="D19" s="11" t="s">
        <v>8</v>
      </c>
      <c r="E19" s="12">
        <v>0.98</v>
      </c>
      <c r="F19" s="13">
        <f t="shared" si="0"/>
        <v>3162.2640000000001</v>
      </c>
      <c r="G19" s="38"/>
    </row>
    <row r="20" spans="1:8" ht="25.5">
      <c r="A20" s="132">
        <f t="shared" si="1"/>
        <v>8</v>
      </c>
      <c r="B20" s="130" t="s">
        <v>18</v>
      </c>
      <c r="C20" s="11" t="s">
        <v>16</v>
      </c>
      <c r="D20" s="11" t="s">
        <v>8</v>
      </c>
      <c r="E20" s="11">
        <v>0.35</v>
      </c>
      <c r="F20" s="13">
        <f t="shared" si="0"/>
        <v>1129.3799999999997</v>
      </c>
      <c r="G20" s="38"/>
      <c r="H20" s="111"/>
    </row>
    <row r="21" spans="1:8" ht="26.25" customHeight="1">
      <c r="A21" s="132">
        <f t="shared" si="1"/>
        <v>9</v>
      </c>
      <c r="B21" s="130" t="s">
        <v>19</v>
      </c>
      <c r="C21" s="11" t="s">
        <v>14</v>
      </c>
      <c r="D21" s="11" t="s">
        <v>8</v>
      </c>
      <c r="E21" s="11">
        <v>1.1000000000000001</v>
      </c>
      <c r="F21" s="13">
        <f t="shared" si="0"/>
        <v>3549.4800000000005</v>
      </c>
      <c r="G21" s="38"/>
      <c r="H21" s="111"/>
    </row>
    <row r="22" spans="1:8" ht="19.5" thickBot="1">
      <c r="A22" s="133"/>
      <c r="B22" s="17" t="s">
        <v>32</v>
      </c>
      <c r="C22" s="17"/>
      <c r="D22" s="17"/>
      <c r="E22" s="18"/>
      <c r="F22" s="110">
        <f>SUM(F13:F21)</f>
        <v>39974.144</v>
      </c>
      <c r="G22" s="39"/>
      <c r="H22" s="111"/>
    </row>
    <row r="23" spans="1:8">
      <c r="B23" s="5"/>
      <c r="C23" s="5"/>
      <c r="D23" s="5"/>
      <c r="E23" s="5"/>
      <c r="F23" s="6"/>
      <c r="G23" s="6"/>
    </row>
    <row r="24" spans="1:8" ht="36.75" customHeight="1">
      <c r="A24" s="236" t="s">
        <v>303</v>
      </c>
      <c r="B24" s="236"/>
      <c r="C24" s="236"/>
      <c r="D24" s="236"/>
      <c r="E24" s="236"/>
      <c r="F24" s="236"/>
      <c r="G24" s="67"/>
    </row>
    <row r="25" spans="1:8">
      <c r="A25" s="194"/>
      <c r="B25" s="194"/>
      <c r="C25" s="194"/>
      <c r="D25" s="194"/>
      <c r="E25" s="207"/>
      <c r="F25" s="208"/>
      <c r="G25" s="6"/>
    </row>
    <row r="26" spans="1:8">
      <c r="A26" s="236" t="s">
        <v>210</v>
      </c>
      <c r="B26" s="236"/>
      <c r="C26" s="236"/>
      <c r="D26" s="236"/>
      <c r="E26" s="236"/>
      <c r="F26" s="236"/>
      <c r="G26" s="67"/>
    </row>
    <row r="27" spans="1:8">
      <c r="A27" s="197"/>
      <c r="B27" s="197"/>
      <c r="C27" s="197"/>
      <c r="D27" s="197"/>
      <c r="E27" s="208"/>
      <c r="F27" s="208"/>
      <c r="G27" s="6"/>
    </row>
    <row r="28" spans="1:8" ht="20.25" customHeight="1">
      <c r="A28" s="237" t="s">
        <v>211</v>
      </c>
      <c r="B28" s="237"/>
      <c r="C28" s="237"/>
      <c r="D28" s="237"/>
      <c r="E28" s="237"/>
      <c r="F28" s="237"/>
      <c r="G28" s="68"/>
    </row>
    <row r="29" spans="1:8">
      <c r="A29" s="197"/>
      <c r="B29" s="197"/>
      <c r="C29" s="197"/>
      <c r="D29" s="197"/>
      <c r="E29" s="208"/>
      <c r="F29" s="208"/>
      <c r="G29" s="6"/>
    </row>
    <row r="30" spans="1:8" ht="30.75" customHeight="1">
      <c r="A30" s="236" t="s">
        <v>21</v>
      </c>
      <c r="B30" s="236"/>
      <c r="C30" s="236"/>
      <c r="D30" s="236"/>
      <c r="E30" s="236"/>
      <c r="F30" s="236"/>
      <c r="G30" s="6"/>
    </row>
    <row r="31" spans="1:8" ht="12.75" customHeight="1">
      <c r="B31" s="5"/>
      <c r="C31" s="5"/>
      <c r="D31" s="5"/>
      <c r="E31" s="5"/>
      <c r="F31" s="6"/>
      <c r="G31" s="67"/>
    </row>
    <row r="32" spans="1:8">
      <c r="B32" s="5"/>
      <c r="C32" s="5"/>
      <c r="D32" s="5"/>
      <c r="E32" s="5"/>
      <c r="F32" s="6"/>
      <c r="G32" s="6"/>
    </row>
    <row r="33" spans="1:7">
      <c r="B33" s="5"/>
      <c r="C33" s="5"/>
      <c r="D33" s="5"/>
      <c r="E33" s="5"/>
      <c r="F33" s="6"/>
      <c r="G33" s="6"/>
    </row>
    <row r="34" spans="1:7">
      <c r="A34" s="238" t="s">
        <v>22</v>
      </c>
      <c r="B34" s="238"/>
      <c r="C34" s="238"/>
      <c r="D34" s="238"/>
      <c r="E34" s="238"/>
      <c r="F34" s="238"/>
      <c r="G34" s="69"/>
    </row>
    <row r="35" spans="1:7">
      <c r="A35" s="5"/>
      <c r="B35" s="5"/>
      <c r="C35" s="5"/>
      <c r="D35" s="5"/>
      <c r="E35" s="6"/>
      <c r="F35" s="6"/>
      <c r="G35" s="6"/>
    </row>
    <row r="36" spans="1:7">
      <c r="A36" s="5" t="s">
        <v>351</v>
      </c>
      <c r="C36" s="5" t="s">
        <v>352</v>
      </c>
      <c r="D36" s="5"/>
      <c r="F36" s="6" t="s">
        <v>25</v>
      </c>
      <c r="G36" s="6"/>
    </row>
    <row r="37" spans="1:7">
      <c r="A37" s="5"/>
      <c r="B37" s="5"/>
      <c r="C37" s="5"/>
      <c r="D37" s="5"/>
      <c r="F37" s="6" t="s">
        <v>27</v>
      </c>
      <c r="G37" s="6"/>
    </row>
    <row r="38" spans="1:7">
      <c r="A38" s="5"/>
      <c r="B38" s="5"/>
      <c r="C38" s="5"/>
      <c r="D38" s="5"/>
      <c r="F38" s="6"/>
      <c r="G38" s="6"/>
    </row>
    <row r="39" spans="1:7">
      <c r="A39" s="5"/>
      <c r="B39" s="5"/>
      <c r="C39" s="5"/>
      <c r="D39" s="5"/>
      <c r="F39" s="6"/>
      <c r="G39" s="6"/>
    </row>
    <row r="40" spans="1:7">
      <c r="A40" s="5" t="s">
        <v>23</v>
      </c>
      <c r="C40" s="5" t="s">
        <v>165</v>
      </c>
      <c r="D40" s="5"/>
      <c r="E40" s="5"/>
      <c r="F40" s="6" t="s">
        <v>25</v>
      </c>
      <c r="G40" s="6"/>
    </row>
    <row r="41" spans="1:7">
      <c r="A41" s="5"/>
      <c r="C41" s="229" t="s">
        <v>276</v>
      </c>
      <c r="D41" s="229"/>
      <c r="E41" s="229"/>
      <c r="F41" s="6" t="s">
        <v>27</v>
      </c>
      <c r="G41" s="6"/>
    </row>
    <row r="42" spans="1:7">
      <c r="A42" s="5"/>
      <c r="B42" s="5"/>
      <c r="C42" s="5"/>
      <c r="D42" s="5"/>
      <c r="F42" s="6"/>
      <c r="G42" s="6"/>
    </row>
    <row r="43" spans="1:7">
      <c r="A43" s="5"/>
      <c r="B43" s="5"/>
      <c r="C43" s="5"/>
      <c r="D43" s="5"/>
      <c r="F43" s="6"/>
    </row>
    <row r="44" spans="1:7">
      <c r="A44" s="5" t="s">
        <v>28</v>
      </c>
      <c r="C44" s="5" t="s">
        <v>24</v>
      </c>
      <c r="D44" s="5"/>
      <c r="E44" s="5"/>
      <c r="F44" s="6" t="s">
        <v>25</v>
      </c>
    </row>
    <row r="45" spans="1:7">
      <c r="A45" s="5"/>
      <c r="C45" s="227" t="s">
        <v>26</v>
      </c>
      <c r="D45" s="227"/>
      <c r="E45" s="227"/>
      <c r="F45" s="6" t="s">
        <v>27</v>
      </c>
    </row>
  </sheetData>
  <mergeCells count="11">
    <mergeCell ref="A34:F34"/>
    <mergeCell ref="A1:F1"/>
    <mergeCell ref="A2:F2"/>
    <mergeCell ref="A8:F8"/>
    <mergeCell ref="A10:F10"/>
    <mergeCell ref="A24:F24"/>
    <mergeCell ref="E4:F4"/>
    <mergeCell ref="A26:F26"/>
    <mergeCell ref="A28:F28"/>
    <mergeCell ref="E5:F5"/>
    <mergeCell ref="A30:F30"/>
  </mergeCells>
  <pageMargins left="0.24" right="0.21" top="0.4" bottom="0.32" header="0.3" footer="0.2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7"/>
  <sheetViews>
    <sheetView topLeftCell="A31" workbookViewId="0">
      <selection activeCell="E38" sqref="E38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1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70"/>
    </row>
    <row r="2" spans="1:8" ht="36" customHeight="1">
      <c r="A2" s="240" t="s">
        <v>1</v>
      </c>
      <c r="B2" s="240"/>
      <c r="C2" s="240"/>
      <c r="D2" s="240"/>
      <c r="E2" s="240"/>
      <c r="F2" s="71"/>
    </row>
    <row r="3" spans="1:8">
      <c r="A3" s="1"/>
      <c r="B3" s="1"/>
      <c r="C3" s="1"/>
      <c r="D3" s="1"/>
      <c r="E3" s="2"/>
      <c r="F3" s="2"/>
    </row>
    <row r="4" spans="1:8" ht="15" customHeight="1">
      <c r="A4" s="73" t="s">
        <v>2</v>
      </c>
      <c r="B4" s="1"/>
      <c r="C4" s="1"/>
      <c r="D4" s="241" t="s">
        <v>253</v>
      </c>
      <c r="E4" s="241"/>
      <c r="F4" s="7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00.5" customHeight="1">
      <c r="A7" s="236" t="s">
        <v>157</v>
      </c>
      <c r="B7" s="236"/>
      <c r="C7" s="236"/>
      <c r="D7" s="236"/>
      <c r="E7" s="236"/>
      <c r="F7" s="73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59</v>
      </c>
      <c r="B9" s="236"/>
      <c r="C9" s="236"/>
      <c r="D9" s="236"/>
      <c r="E9" s="236"/>
      <c r="F9" s="73"/>
    </row>
    <row r="10" spans="1:8" ht="15.75" thickBot="1">
      <c r="A10" s="5"/>
      <c r="B10" s="5"/>
      <c r="C10" s="5"/>
      <c r="D10" s="5"/>
      <c r="E10" s="6"/>
      <c r="F10" s="6"/>
      <c r="H10">
        <v>270.89999999999998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1300.3200000000002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1690.4159999999999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1.48</v>
      </c>
      <c r="E14" s="148">
        <f t="shared" si="0"/>
        <v>4811.1839999999993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1950.4799999999996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1.0260551248923342</v>
      </c>
      <c r="E16" s="148">
        <v>3335.5</v>
      </c>
      <c r="F16" s="38"/>
      <c r="G16" s="111"/>
    </row>
    <row r="17" spans="1:11" ht="25.5">
      <c r="A17" s="14" t="s">
        <v>13</v>
      </c>
      <c r="B17" s="11" t="s">
        <v>105</v>
      </c>
      <c r="C17" s="11" t="s">
        <v>8</v>
      </c>
      <c r="D17" s="11">
        <v>4.29</v>
      </c>
      <c r="E17" s="148">
        <f t="shared" si="0"/>
        <v>13945.932000000001</v>
      </c>
      <c r="F17" s="38"/>
    </row>
    <row r="18" spans="1:11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10337.544</v>
      </c>
      <c r="F18" s="38"/>
    </row>
    <row r="19" spans="1:11">
      <c r="A19" s="14" t="s">
        <v>33</v>
      </c>
      <c r="B19" s="11" t="s">
        <v>105</v>
      </c>
      <c r="C19" s="11" t="s">
        <v>8</v>
      </c>
      <c r="D19" s="12">
        <v>0.51</v>
      </c>
      <c r="E19" s="148">
        <f t="shared" si="0"/>
        <v>1657.9079999999999</v>
      </c>
      <c r="F19" s="38"/>
    </row>
    <row r="20" spans="1:11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3185.7839999999997</v>
      </c>
      <c r="F20" s="38"/>
    </row>
    <row r="21" spans="1:11" ht="25.5">
      <c r="A21" s="14" t="s">
        <v>200</v>
      </c>
      <c r="B21" s="11" t="s">
        <v>16</v>
      </c>
      <c r="C21" s="11" t="s">
        <v>8</v>
      </c>
      <c r="D21" s="12">
        <f>E21/12/H10</f>
        <v>1.8</v>
      </c>
      <c r="E21" s="148">
        <v>5851.44</v>
      </c>
      <c r="F21" s="38"/>
      <c r="G21" s="111"/>
    </row>
    <row r="22" spans="1:11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1137.7799999999997</v>
      </c>
      <c r="F22" s="38"/>
      <c r="G22" s="111"/>
    </row>
    <row r="23" spans="1:11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5233.7879999999996</v>
      </c>
      <c r="F23" s="38"/>
      <c r="G23" s="111"/>
    </row>
    <row r="24" spans="1:11">
      <c r="A24" s="130" t="s">
        <v>261</v>
      </c>
      <c r="B24" s="11" t="s">
        <v>234</v>
      </c>
      <c r="C24" s="11" t="s">
        <v>243</v>
      </c>
      <c r="D24" s="11" t="s">
        <v>248</v>
      </c>
      <c r="E24" s="23">
        <v>630</v>
      </c>
      <c r="F24" s="38"/>
      <c r="G24" s="111"/>
      <c r="K24" s="180"/>
    </row>
    <row r="25" spans="1:11" ht="19.5" thickBot="1">
      <c r="A25" s="16" t="s">
        <v>32</v>
      </c>
      <c r="B25" s="17"/>
      <c r="C25" s="17"/>
      <c r="D25" s="18"/>
      <c r="E25" s="110">
        <f>SUM(E12:E24)</f>
        <v>55068.076000000001</v>
      </c>
      <c r="F25" s="39"/>
      <c r="G25" s="111"/>
    </row>
    <row r="26" spans="1:11">
      <c r="A26" s="5"/>
      <c r="B26" s="5"/>
      <c r="C26" s="5"/>
      <c r="D26" s="5"/>
      <c r="E26" s="6"/>
      <c r="F26" s="6"/>
    </row>
    <row r="27" spans="1:11" ht="36.75" customHeight="1">
      <c r="A27" s="236" t="s">
        <v>304</v>
      </c>
      <c r="B27" s="236"/>
      <c r="C27" s="236"/>
      <c r="D27" s="236"/>
      <c r="E27" s="236"/>
      <c r="F27" s="192"/>
    </row>
    <row r="28" spans="1:11">
      <c r="A28" s="194"/>
      <c r="B28" s="194"/>
      <c r="C28" s="194"/>
      <c r="D28" s="194"/>
      <c r="E28" s="207"/>
      <c r="F28" s="208"/>
    </row>
    <row r="29" spans="1:11" ht="30" customHeight="1">
      <c r="A29" s="236" t="s">
        <v>210</v>
      </c>
      <c r="B29" s="236"/>
      <c r="C29" s="236"/>
      <c r="D29" s="236"/>
      <c r="E29" s="236"/>
      <c r="F29" s="192"/>
    </row>
    <row r="30" spans="1:11">
      <c r="A30" s="197"/>
      <c r="B30" s="197"/>
      <c r="C30" s="197"/>
      <c r="D30" s="197"/>
      <c r="E30" s="208"/>
      <c r="F30" s="208"/>
    </row>
    <row r="31" spans="1:11">
      <c r="A31" s="237" t="s">
        <v>211</v>
      </c>
      <c r="B31" s="237"/>
      <c r="C31" s="237"/>
      <c r="D31" s="237"/>
      <c r="E31" s="237"/>
      <c r="F31" s="206"/>
    </row>
    <row r="32" spans="1:11">
      <c r="A32" s="197"/>
      <c r="B32" s="197"/>
      <c r="C32" s="197"/>
      <c r="D32" s="197"/>
      <c r="E32" s="208"/>
      <c r="F32" s="208"/>
    </row>
    <row r="33" spans="1:6" ht="28.5" customHeight="1">
      <c r="A33" s="236" t="s">
        <v>21</v>
      </c>
      <c r="B33" s="236"/>
      <c r="C33" s="236"/>
      <c r="D33" s="236"/>
      <c r="E33" s="236"/>
      <c r="F33" s="192"/>
    </row>
    <row r="34" spans="1:6">
      <c r="B34" s="5"/>
      <c r="C34" s="5"/>
      <c r="D34" s="5"/>
      <c r="E34" s="5"/>
      <c r="F34" s="6"/>
    </row>
    <row r="35" spans="1:6">
      <c r="B35" s="5"/>
      <c r="C35" s="5"/>
      <c r="D35" s="5"/>
      <c r="E35" s="5"/>
      <c r="F35" s="6"/>
    </row>
    <row r="36" spans="1:6">
      <c r="A36" s="238" t="s">
        <v>22</v>
      </c>
      <c r="B36" s="238"/>
      <c r="C36" s="238"/>
      <c r="D36" s="238"/>
      <c r="E36" s="238"/>
      <c r="F36" s="238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D38" s="5"/>
      <c r="E38" s="6" t="s">
        <v>25</v>
      </c>
    </row>
    <row r="39" spans="1:6">
      <c r="A39" s="5"/>
      <c r="B39" s="5"/>
      <c r="C39" s="5"/>
      <c r="D39" s="5"/>
      <c r="E39" s="6" t="s">
        <v>27</v>
      </c>
    </row>
    <row r="40" spans="1:6">
      <c r="A40" s="5"/>
      <c r="B40" s="5"/>
      <c r="C40" s="5"/>
      <c r="D40" s="5"/>
      <c r="E40" s="6"/>
    </row>
    <row r="41" spans="1:6">
      <c r="A41" s="5"/>
      <c r="B41" s="5"/>
      <c r="C41" s="5"/>
      <c r="D41" s="5"/>
      <c r="E41" s="6"/>
    </row>
    <row r="42" spans="1:6">
      <c r="A42" s="5" t="s">
        <v>23</v>
      </c>
      <c r="B42" s="5" t="s">
        <v>165</v>
      </c>
      <c r="D42" s="5"/>
      <c r="E42" s="6" t="s">
        <v>25</v>
      </c>
    </row>
    <row r="43" spans="1:6">
      <c r="A43" s="5"/>
      <c r="B43" s="229" t="s">
        <v>276</v>
      </c>
      <c r="D43" s="229"/>
      <c r="E43" s="6" t="s">
        <v>27</v>
      </c>
    </row>
    <row r="44" spans="1:6">
      <c r="A44" s="5"/>
      <c r="B44" s="5"/>
      <c r="C44" s="5"/>
      <c r="D44" s="5"/>
      <c r="E44" s="6"/>
    </row>
    <row r="45" spans="1:6">
      <c r="A45" s="5"/>
      <c r="B45" s="5"/>
      <c r="C45" s="5"/>
      <c r="D45" s="5"/>
      <c r="E45" s="6"/>
    </row>
    <row r="46" spans="1:6">
      <c r="A46" s="5" t="s">
        <v>28</v>
      </c>
      <c r="B46" s="5" t="s">
        <v>24</v>
      </c>
      <c r="D46" s="5"/>
      <c r="E46" s="6" t="s">
        <v>25</v>
      </c>
    </row>
    <row r="47" spans="1:6">
      <c r="A47" s="5"/>
      <c r="B47" s="227" t="s">
        <v>26</v>
      </c>
      <c r="D47" s="227"/>
      <c r="E47" s="6" t="s">
        <v>27</v>
      </c>
    </row>
  </sheetData>
  <mergeCells count="10">
    <mergeCell ref="A27:E27"/>
    <mergeCell ref="A29:E29"/>
    <mergeCell ref="A33:E33"/>
    <mergeCell ref="A31:E31"/>
    <mergeCell ref="A36:F36"/>
    <mergeCell ref="D4:E4"/>
    <mergeCell ref="A1:E1"/>
    <mergeCell ref="A2:E2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47"/>
  <sheetViews>
    <sheetView topLeftCell="A24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7.140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70"/>
    </row>
    <row r="2" spans="1:8" ht="36" customHeight="1">
      <c r="A2" s="240" t="s">
        <v>1</v>
      </c>
      <c r="B2" s="240"/>
      <c r="C2" s="240"/>
      <c r="D2" s="240"/>
      <c r="E2" s="240"/>
      <c r="F2" s="71"/>
    </row>
    <row r="3" spans="1:8">
      <c r="A3" s="1"/>
      <c r="B3" s="1"/>
      <c r="C3" s="1"/>
      <c r="D3" s="1"/>
      <c r="E3" s="2"/>
      <c r="F3" s="2"/>
    </row>
    <row r="4" spans="1:8" ht="15" customHeight="1">
      <c r="A4" s="73" t="s">
        <v>2</v>
      </c>
      <c r="B4" s="1"/>
      <c r="C4" s="1"/>
      <c r="D4" s="241" t="s">
        <v>253</v>
      </c>
      <c r="E4" s="241"/>
      <c r="F4" s="7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00.5" customHeight="1">
      <c r="A7" s="236" t="s">
        <v>158</v>
      </c>
      <c r="B7" s="236"/>
      <c r="C7" s="236"/>
      <c r="D7" s="236"/>
      <c r="E7" s="236"/>
      <c r="F7" s="73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60</v>
      </c>
      <c r="B9" s="236"/>
      <c r="C9" s="236"/>
      <c r="D9" s="236"/>
      <c r="E9" s="236"/>
      <c r="F9" s="73"/>
    </row>
    <row r="10" spans="1:8" ht="15.75" thickBot="1">
      <c r="A10" s="5"/>
      <c r="B10" s="5"/>
      <c r="C10" s="5"/>
      <c r="D10" s="5"/>
      <c r="E10" s="6"/>
      <c r="F10" s="6"/>
      <c r="H10">
        <v>293.7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1409.7600000000002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1832.6880000000001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1.36</v>
      </c>
      <c r="E14" s="148">
        <f t="shared" si="0"/>
        <v>4793.1840000000002</v>
      </c>
      <c r="F14" s="38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2114.64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0.28999999999999998</v>
      </c>
      <c r="E16" s="148">
        <v>1241.5</v>
      </c>
      <c r="F16" s="38"/>
      <c r="G16" s="111"/>
    </row>
    <row r="17" spans="1:11" ht="25.5">
      <c r="A17" s="14" t="s">
        <v>13</v>
      </c>
      <c r="B17" s="11" t="s">
        <v>105</v>
      </c>
      <c r="C17" s="11" t="s">
        <v>8</v>
      </c>
      <c r="D17" s="11">
        <v>9.1</v>
      </c>
      <c r="E17" s="148">
        <f t="shared" si="0"/>
        <v>32072.039999999997</v>
      </c>
      <c r="F17" s="38"/>
    </row>
    <row r="18" spans="1:11">
      <c r="A18" s="14" t="s">
        <v>29</v>
      </c>
      <c r="B18" s="11" t="s">
        <v>14</v>
      </c>
      <c r="C18" s="11" t="s">
        <v>8</v>
      </c>
      <c r="D18" s="12">
        <v>3.48</v>
      </c>
      <c r="E18" s="148">
        <f t="shared" si="0"/>
        <v>12264.911999999998</v>
      </c>
      <c r="F18" s="38"/>
    </row>
    <row r="19" spans="1:11">
      <c r="A19" s="14" t="s">
        <v>33</v>
      </c>
      <c r="B19" s="11" t="s">
        <v>105</v>
      </c>
      <c r="C19" s="11" t="s">
        <v>8</v>
      </c>
      <c r="D19" s="12">
        <v>0.25</v>
      </c>
      <c r="E19" s="148">
        <f t="shared" si="0"/>
        <v>881.09999999999991</v>
      </c>
      <c r="F19" s="38"/>
    </row>
    <row r="20" spans="1:11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3453.9119999999998</v>
      </c>
      <c r="F20" s="38"/>
    </row>
    <row r="21" spans="1:11" ht="25.5">
      <c r="A21" s="14" t="s">
        <v>102</v>
      </c>
      <c r="B21" s="11" t="s">
        <v>16</v>
      </c>
      <c r="C21" s="11" t="s">
        <v>8</v>
      </c>
      <c r="D21" s="12">
        <v>1.81</v>
      </c>
      <c r="E21" s="148">
        <f t="shared" si="0"/>
        <v>6379.1639999999998</v>
      </c>
      <c r="F21" s="38"/>
      <c r="G21" s="111"/>
    </row>
    <row r="22" spans="1:11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1233.5399999999997</v>
      </c>
      <c r="F22" s="38"/>
      <c r="G22" s="111"/>
    </row>
    <row r="23" spans="1:11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5674.2839999999997</v>
      </c>
      <c r="F23" s="38"/>
      <c r="G23" s="111"/>
    </row>
    <row r="24" spans="1:11">
      <c r="A24" s="130" t="s">
        <v>261</v>
      </c>
      <c r="B24" s="11" t="s">
        <v>234</v>
      </c>
      <c r="C24" s="11" t="s">
        <v>243</v>
      </c>
      <c r="D24" s="11" t="s">
        <v>248</v>
      </c>
      <c r="E24" s="23">
        <v>630</v>
      </c>
      <c r="F24" s="38"/>
      <c r="G24" s="111"/>
      <c r="K24" s="180"/>
    </row>
    <row r="25" spans="1:11" ht="19.5" thickBot="1">
      <c r="A25" s="16" t="s">
        <v>32</v>
      </c>
      <c r="B25" s="17"/>
      <c r="C25" s="17"/>
      <c r="D25" s="18"/>
      <c r="E25" s="110">
        <f>SUM(E12:E24)</f>
        <v>73980.723999999987</v>
      </c>
      <c r="F25" s="39"/>
      <c r="G25" s="111"/>
    </row>
    <row r="26" spans="1:11">
      <c r="A26" s="5"/>
      <c r="B26" s="5"/>
      <c r="C26" s="5"/>
      <c r="D26" s="5"/>
      <c r="E26" s="6"/>
      <c r="F26" s="6"/>
    </row>
    <row r="27" spans="1:11" ht="36.75" customHeight="1">
      <c r="A27" s="236" t="s">
        <v>335</v>
      </c>
      <c r="B27" s="236"/>
      <c r="C27" s="236"/>
      <c r="D27" s="236"/>
      <c r="E27" s="236"/>
      <c r="F27" s="192"/>
    </row>
    <row r="28" spans="1:11">
      <c r="A28" s="194"/>
      <c r="B28" s="194"/>
      <c r="C28" s="194"/>
      <c r="D28" s="194"/>
      <c r="E28" s="207"/>
      <c r="F28" s="127"/>
    </row>
    <row r="29" spans="1:11" ht="30" customHeight="1">
      <c r="A29" s="236" t="s">
        <v>210</v>
      </c>
      <c r="B29" s="236"/>
      <c r="C29" s="236"/>
      <c r="D29" s="236"/>
      <c r="E29" s="236"/>
      <c r="F29" s="192"/>
    </row>
    <row r="30" spans="1:11">
      <c r="A30" s="197"/>
      <c r="B30" s="197"/>
      <c r="C30" s="197"/>
      <c r="D30" s="197"/>
      <c r="E30" s="208"/>
      <c r="F30" s="196"/>
    </row>
    <row r="31" spans="1:11">
      <c r="A31" s="237" t="s">
        <v>211</v>
      </c>
      <c r="B31" s="237"/>
      <c r="C31" s="237"/>
      <c r="D31" s="237"/>
      <c r="E31" s="237"/>
      <c r="F31" s="192"/>
    </row>
    <row r="32" spans="1:11">
      <c r="A32" s="197"/>
      <c r="B32" s="197"/>
      <c r="C32" s="197"/>
      <c r="D32" s="197"/>
      <c r="E32" s="208"/>
      <c r="F32" s="6"/>
    </row>
    <row r="33" spans="1:6" ht="28.5" customHeight="1">
      <c r="A33" s="236" t="s">
        <v>21</v>
      </c>
      <c r="B33" s="236"/>
      <c r="C33" s="236"/>
      <c r="D33" s="236"/>
      <c r="E33" s="236"/>
      <c r="F33" s="6"/>
    </row>
    <row r="34" spans="1:6">
      <c r="B34" s="5"/>
      <c r="C34" s="5"/>
      <c r="D34" s="5"/>
      <c r="E34" s="5"/>
      <c r="F34" s="6"/>
    </row>
    <row r="35" spans="1:6">
      <c r="B35" s="5"/>
      <c r="C35" s="5"/>
      <c r="D35" s="5"/>
      <c r="E35" s="5"/>
      <c r="F35" s="6"/>
    </row>
    <row r="36" spans="1:6">
      <c r="A36" s="238" t="s">
        <v>22</v>
      </c>
      <c r="B36" s="238"/>
      <c r="C36" s="238"/>
      <c r="D36" s="238"/>
      <c r="E36" s="238"/>
      <c r="F36" s="234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D38" s="5"/>
      <c r="E38" s="6" t="s">
        <v>25</v>
      </c>
    </row>
    <row r="39" spans="1:6">
      <c r="A39" s="5"/>
      <c r="B39" s="5"/>
      <c r="D39" s="5"/>
      <c r="E39" s="6" t="s">
        <v>27</v>
      </c>
    </row>
    <row r="40" spans="1:6">
      <c r="A40" s="5"/>
      <c r="B40" s="5"/>
      <c r="D40" s="5"/>
      <c r="E40" s="6"/>
    </row>
    <row r="41" spans="1:6">
      <c r="A41" s="5"/>
      <c r="B41" s="5"/>
      <c r="D41" s="5"/>
      <c r="E41" s="6"/>
    </row>
    <row r="42" spans="1:6">
      <c r="A42" s="5" t="s">
        <v>23</v>
      </c>
      <c r="B42" s="5" t="s">
        <v>165</v>
      </c>
      <c r="D42" s="5"/>
      <c r="E42" s="6" t="s">
        <v>25</v>
      </c>
    </row>
    <row r="43" spans="1:6">
      <c r="A43" s="5"/>
      <c r="B43" s="229" t="s">
        <v>276</v>
      </c>
      <c r="D43" s="229"/>
      <c r="E43" s="6" t="s">
        <v>27</v>
      </c>
    </row>
    <row r="44" spans="1:6">
      <c r="A44" s="5"/>
      <c r="B44" s="5"/>
      <c r="D44" s="5"/>
      <c r="E44" s="6"/>
    </row>
    <row r="45" spans="1:6">
      <c r="A45" s="5"/>
      <c r="B45" s="5"/>
      <c r="D45" s="5"/>
      <c r="E45" s="6"/>
    </row>
    <row r="46" spans="1:6">
      <c r="A46" s="5" t="s">
        <v>28</v>
      </c>
      <c r="B46" s="5" t="s">
        <v>24</v>
      </c>
      <c r="D46" s="5"/>
      <c r="E46" s="6" t="s">
        <v>25</v>
      </c>
    </row>
    <row r="47" spans="1:6">
      <c r="A47" s="5"/>
      <c r="B47" s="227" t="s">
        <v>26</v>
      </c>
      <c r="D47" s="227"/>
      <c r="E47" s="6" t="s">
        <v>27</v>
      </c>
    </row>
  </sheetData>
  <mergeCells count="10">
    <mergeCell ref="A36:E36"/>
    <mergeCell ref="A27:E27"/>
    <mergeCell ref="A29:E29"/>
    <mergeCell ref="A31:E31"/>
    <mergeCell ref="A33:E33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7"/>
  <sheetViews>
    <sheetView topLeftCell="A22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70"/>
    </row>
    <row r="2" spans="1:8" ht="36" customHeight="1">
      <c r="A2" s="240" t="s">
        <v>1</v>
      </c>
      <c r="B2" s="240"/>
      <c r="C2" s="240"/>
      <c r="D2" s="240"/>
      <c r="E2" s="240"/>
      <c r="F2" s="71"/>
    </row>
    <row r="3" spans="1:8">
      <c r="A3" s="1"/>
      <c r="B3" s="1"/>
      <c r="C3" s="1"/>
      <c r="D3" s="1"/>
      <c r="E3" s="2"/>
      <c r="F3" s="2"/>
    </row>
    <row r="4" spans="1:8" ht="15" customHeight="1">
      <c r="A4" s="73" t="s">
        <v>2</v>
      </c>
      <c r="B4" s="1"/>
      <c r="C4" s="1"/>
      <c r="D4" s="241" t="s">
        <v>253</v>
      </c>
      <c r="E4" s="241"/>
      <c r="F4" s="7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4.5" customHeight="1">
      <c r="A7" s="236" t="s">
        <v>201</v>
      </c>
      <c r="B7" s="236"/>
      <c r="C7" s="236"/>
      <c r="D7" s="236"/>
      <c r="E7" s="236"/>
      <c r="F7" s="73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62</v>
      </c>
      <c r="B9" s="236"/>
      <c r="C9" s="236"/>
      <c r="D9" s="236"/>
      <c r="E9" s="236"/>
      <c r="F9" s="73"/>
    </row>
    <row r="10" spans="1:8" ht="15.75" thickBot="1">
      <c r="A10" s="5"/>
      <c r="B10" s="5"/>
      <c r="C10" s="5"/>
      <c r="D10" s="5"/>
      <c r="E10" s="6"/>
      <c r="F10" s="6"/>
      <c r="H10">
        <v>270.3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1297.4400000000003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1686.672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1.48</v>
      </c>
      <c r="E14" s="148">
        <f t="shared" si="0"/>
        <v>4800.5279999999993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1946.1599999999999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1.0211647552102601</v>
      </c>
      <c r="E16" s="148">
        <v>3312.25</v>
      </c>
      <c r="F16" s="38"/>
      <c r="G16" s="111"/>
    </row>
    <row r="17" spans="1:11" ht="25.5">
      <c r="A17" s="14" t="s">
        <v>13</v>
      </c>
      <c r="B17" s="11" t="s">
        <v>105</v>
      </c>
      <c r="C17" s="11" t="s">
        <v>8</v>
      </c>
      <c r="D17" s="11">
        <v>4.29</v>
      </c>
      <c r="E17" s="148">
        <f t="shared" si="0"/>
        <v>13915.044000000002</v>
      </c>
      <c r="F17" s="38"/>
    </row>
    <row r="18" spans="1:11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10314.648000000001</v>
      </c>
      <c r="F18" s="38"/>
    </row>
    <row r="19" spans="1:11">
      <c r="A19" s="14" t="s">
        <v>33</v>
      </c>
      <c r="B19" s="11" t="s">
        <v>105</v>
      </c>
      <c r="C19" s="11" t="s">
        <v>8</v>
      </c>
      <c r="D19" s="12">
        <v>0.26</v>
      </c>
      <c r="E19" s="148">
        <f t="shared" si="0"/>
        <v>843.33600000000001</v>
      </c>
      <c r="F19" s="38"/>
    </row>
    <row r="20" spans="1:11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3178.7280000000001</v>
      </c>
      <c r="F20" s="38"/>
    </row>
    <row r="21" spans="1:11" ht="25.5">
      <c r="A21" s="14" t="s">
        <v>61</v>
      </c>
      <c r="B21" s="11" t="s">
        <v>16</v>
      </c>
      <c r="C21" s="11" t="s">
        <v>8</v>
      </c>
      <c r="D21" s="80">
        <v>1.75</v>
      </c>
      <c r="E21" s="148">
        <f t="shared" si="0"/>
        <v>5676.3</v>
      </c>
      <c r="F21" s="38"/>
      <c r="G21" s="111"/>
    </row>
    <row r="22" spans="1:11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1135.2599999999998</v>
      </c>
      <c r="F22" s="38"/>
      <c r="G22" s="111"/>
    </row>
    <row r="23" spans="1:11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5222.1959999999999</v>
      </c>
      <c r="F23" s="38"/>
      <c r="G23" s="111"/>
    </row>
    <row r="24" spans="1:11">
      <c r="A24" s="130" t="s">
        <v>261</v>
      </c>
      <c r="B24" s="11" t="s">
        <v>234</v>
      </c>
      <c r="C24" s="11" t="s">
        <v>243</v>
      </c>
      <c r="D24" s="11" t="s">
        <v>248</v>
      </c>
      <c r="E24" s="23">
        <v>630</v>
      </c>
      <c r="F24" s="38"/>
      <c r="G24" s="111"/>
      <c r="K24" s="180"/>
    </row>
    <row r="25" spans="1:11" ht="19.5" thickBot="1">
      <c r="A25" s="16" t="s">
        <v>32</v>
      </c>
      <c r="B25" s="17"/>
      <c r="C25" s="17"/>
      <c r="D25" s="81"/>
      <c r="E25" s="110">
        <f>SUM(E12:E24)</f>
        <v>53958.562000000005</v>
      </c>
      <c r="F25" s="39"/>
      <c r="G25" s="111"/>
    </row>
    <row r="26" spans="1:11">
      <c r="A26" s="5"/>
      <c r="B26" s="5"/>
      <c r="C26" s="5"/>
      <c r="D26" s="5"/>
      <c r="E26" s="6"/>
      <c r="F26" s="6"/>
    </row>
    <row r="27" spans="1:11" ht="27.75" customHeight="1">
      <c r="A27" s="236" t="s">
        <v>305</v>
      </c>
      <c r="B27" s="236"/>
      <c r="C27" s="236"/>
      <c r="D27" s="236"/>
      <c r="E27" s="236"/>
      <c r="F27" s="192"/>
    </row>
    <row r="28" spans="1:11">
      <c r="A28" s="194"/>
      <c r="B28" s="194"/>
      <c r="C28" s="194"/>
      <c r="D28" s="194"/>
      <c r="E28" s="207"/>
      <c r="F28" s="127"/>
    </row>
    <row r="29" spans="1:11" ht="33.75" customHeight="1">
      <c r="A29" s="236" t="s">
        <v>210</v>
      </c>
      <c r="B29" s="236"/>
      <c r="C29" s="236"/>
      <c r="D29" s="236"/>
      <c r="E29" s="236"/>
      <c r="F29" s="192"/>
    </row>
    <row r="30" spans="1:11">
      <c r="A30" s="197"/>
      <c r="B30" s="197"/>
      <c r="C30" s="197"/>
      <c r="D30" s="197"/>
      <c r="E30" s="208"/>
      <c r="F30" s="196"/>
    </row>
    <row r="31" spans="1:11">
      <c r="A31" s="237" t="s">
        <v>211</v>
      </c>
      <c r="B31" s="237"/>
      <c r="C31" s="237"/>
      <c r="D31" s="237"/>
      <c r="E31" s="237"/>
      <c r="F31" s="192"/>
    </row>
    <row r="32" spans="1:11">
      <c r="A32" s="197"/>
      <c r="B32" s="197"/>
      <c r="C32" s="197"/>
      <c r="D32" s="197"/>
      <c r="E32" s="208"/>
      <c r="F32" s="6"/>
    </row>
    <row r="33" spans="1:6" ht="28.5" customHeight="1">
      <c r="A33" s="236" t="s">
        <v>21</v>
      </c>
      <c r="B33" s="236"/>
      <c r="C33" s="236"/>
      <c r="D33" s="236"/>
      <c r="E33" s="236"/>
      <c r="F33" s="6"/>
    </row>
    <row r="34" spans="1:6">
      <c r="B34" s="5"/>
      <c r="C34" s="5"/>
      <c r="D34" s="5"/>
      <c r="E34" s="5"/>
      <c r="F34" s="6"/>
    </row>
    <row r="35" spans="1:6">
      <c r="B35" s="5"/>
      <c r="C35" s="5"/>
      <c r="D35" s="5"/>
      <c r="E35" s="5"/>
      <c r="F35" s="6"/>
    </row>
    <row r="36" spans="1:6">
      <c r="A36" s="238" t="s">
        <v>22</v>
      </c>
      <c r="B36" s="238"/>
      <c r="C36" s="238"/>
      <c r="D36" s="238"/>
      <c r="E36" s="238"/>
      <c r="F36" s="74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D38" s="5"/>
      <c r="E38" s="6" t="s">
        <v>25</v>
      </c>
      <c r="F38" s="6"/>
    </row>
    <row r="39" spans="1:6">
      <c r="A39" s="5"/>
      <c r="B39" s="5"/>
      <c r="D39" s="5"/>
      <c r="E39" s="6" t="s">
        <v>27</v>
      </c>
      <c r="F39" s="6"/>
    </row>
    <row r="40" spans="1:6">
      <c r="A40" s="5"/>
      <c r="B40" s="5"/>
      <c r="D40" s="5"/>
      <c r="E40" s="6"/>
      <c r="F40" s="6"/>
    </row>
    <row r="41" spans="1:6">
      <c r="A41" s="5"/>
      <c r="B41" s="5"/>
      <c r="D41" s="5"/>
      <c r="E41" s="6"/>
      <c r="F41" s="6"/>
    </row>
    <row r="42" spans="1:6">
      <c r="A42" s="5" t="s">
        <v>23</v>
      </c>
      <c r="B42" s="5" t="s">
        <v>165</v>
      </c>
      <c r="D42" s="5"/>
      <c r="E42" s="6" t="s">
        <v>25</v>
      </c>
      <c r="F42" s="6"/>
    </row>
    <row r="43" spans="1:6">
      <c r="A43" s="5"/>
      <c r="B43" s="229" t="s">
        <v>276</v>
      </c>
      <c r="D43" s="229"/>
      <c r="E43" s="6" t="s">
        <v>27</v>
      </c>
      <c r="F43" s="6"/>
    </row>
    <row r="44" spans="1:6">
      <c r="A44" s="5"/>
      <c r="B44" s="5"/>
      <c r="D44" s="5"/>
      <c r="E44" s="6"/>
      <c r="F44" s="6"/>
    </row>
    <row r="45" spans="1:6">
      <c r="A45" s="5"/>
      <c r="B45" s="5"/>
      <c r="D45" s="5"/>
      <c r="E45" s="6"/>
    </row>
    <row r="46" spans="1:6">
      <c r="A46" s="5" t="s">
        <v>28</v>
      </c>
      <c r="B46" s="5" t="s">
        <v>24</v>
      </c>
      <c r="D46" s="5"/>
      <c r="E46" s="6" t="s">
        <v>25</v>
      </c>
    </row>
    <row r="47" spans="1:6">
      <c r="A47" s="5"/>
      <c r="B47" s="227" t="s">
        <v>26</v>
      </c>
      <c r="D47" s="227"/>
      <c r="E47" s="6" t="s">
        <v>27</v>
      </c>
    </row>
  </sheetData>
  <mergeCells count="10">
    <mergeCell ref="A36:E36"/>
    <mergeCell ref="A27:E27"/>
    <mergeCell ref="A29:E29"/>
    <mergeCell ref="A31:E31"/>
    <mergeCell ref="A33:E33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76"/>
  <sheetViews>
    <sheetView topLeftCell="A25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9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75"/>
    </row>
    <row r="2" spans="1:8" ht="36" customHeight="1">
      <c r="A2" s="240" t="s">
        <v>1</v>
      </c>
      <c r="B2" s="240"/>
      <c r="C2" s="240"/>
      <c r="D2" s="240"/>
      <c r="E2" s="240"/>
      <c r="F2" s="76"/>
    </row>
    <row r="3" spans="1:8">
      <c r="A3" s="1"/>
      <c r="B3" s="1"/>
      <c r="C3" s="1"/>
      <c r="D3" s="1"/>
      <c r="E3" s="2"/>
      <c r="F3" s="2"/>
    </row>
    <row r="4" spans="1:8" ht="15" customHeight="1">
      <c r="A4" s="78" t="s">
        <v>2</v>
      </c>
      <c r="B4" s="1"/>
      <c r="C4" s="1"/>
      <c r="D4" s="241" t="s">
        <v>253</v>
      </c>
      <c r="E4" s="241"/>
      <c r="F4" s="77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36" t="s">
        <v>159</v>
      </c>
      <c r="B7" s="236"/>
      <c r="C7" s="236"/>
      <c r="D7" s="236"/>
      <c r="E7" s="236"/>
      <c r="F7" s="78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63</v>
      </c>
      <c r="B9" s="236"/>
      <c r="C9" s="236"/>
      <c r="D9" s="236"/>
      <c r="E9" s="236"/>
      <c r="F9" s="78"/>
    </row>
    <row r="10" spans="1:8" ht="15.75" thickBot="1">
      <c r="A10" s="5"/>
      <c r="B10" s="5"/>
      <c r="C10" s="5"/>
      <c r="D10" s="5"/>
      <c r="E10" s="6"/>
      <c r="F10" s="6"/>
      <c r="H10">
        <v>272.10000000000002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1306.0800000000004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1697.9040000000002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1.47</v>
      </c>
      <c r="E14" s="148">
        <f t="shared" si="0"/>
        <v>4799.844000000001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1959.12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1.0213003797623421</v>
      </c>
      <c r="E16" s="148">
        <v>3334.75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7.63</v>
      </c>
      <c r="E17" s="148">
        <f t="shared" si="0"/>
        <v>24913.476000000002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10383.336000000001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0.27</v>
      </c>
      <c r="E19" s="148">
        <f t="shared" si="0"/>
        <v>881.60400000000016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3199.8960000000002</v>
      </c>
      <c r="F20" s="38"/>
    </row>
    <row r="21" spans="1:7" ht="25.5">
      <c r="A21" s="14" t="s">
        <v>64</v>
      </c>
      <c r="B21" s="11" t="s">
        <v>16</v>
      </c>
      <c r="C21" s="11" t="s">
        <v>8</v>
      </c>
      <c r="D21" s="80">
        <v>0.61</v>
      </c>
      <c r="E21" s="148">
        <f t="shared" si="0"/>
        <v>1991.7720000000002</v>
      </c>
      <c r="F21" s="38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1142.82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5256.9720000000007</v>
      </c>
      <c r="F23" s="38"/>
      <c r="G23" s="111"/>
    </row>
    <row r="24" spans="1:7">
      <c r="A24" s="21" t="s">
        <v>239</v>
      </c>
      <c r="B24" s="22" t="s">
        <v>237</v>
      </c>
      <c r="C24" s="22" t="s">
        <v>120</v>
      </c>
      <c r="D24" s="22" t="s">
        <v>248</v>
      </c>
      <c r="E24" s="157">
        <v>4345</v>
      </c>
      <c r="F24" s="38"/>
      <c r="G24" s="111"/>
    </row>
    <row r="25" spans="1:7" ht="19.5" thickBot="1">
      <c r="A25" s="16" t="s">
        <v>32</v>
      </c>
      <c r="B25" s="17"/>
      <c r="C25" s="17"/>
      <c r="D25" s="81"/>
      <c r="E25" s="110">
        <f>SUM(E12:E23)</f>
        <v>60867.574000000001</v>
      </c>
      <c r="F25" s="39"/>
      <c r="G25" s="111"/>
    </row>
    <row r="26" spans="1:7">
      <c r="A26" s="5"/>
      <c r="B26" s="5"/>
      <c r="C26" s="5"/>
      <c r="D26" s="5"/>
      <c r="E26" s="6"/>
      <c r="F26" s="6"/>
    </row>
    <row r="27" spans="1:7" ht="30.75" customHeight="1">
      <c r="A27" s="236" t="s">
        <v>306</v>
      </c>
      <c r="B27" s="236"/>
      <c r="C27" s="236"/>
      <c r="D27" s="236"/>
      <c r="E27" s="236"/>
      <c r="F27" s="192"/>
    </row>
    <row r="28" spans="1:7">
      <c r="A28" s="194"/>
      <c r="B28" s="194"/>
      <c r="C28" s="194"/>
      <c r="D28" s="194"/>
      <c r="E28" s="207"/>
      <c r="F28" s="127"/>
    </row>
    <row r="29" spans="1:7" ht="33" customHeight="1">
      <c r="A29" s="236" t="s">
        <v>210</v>
      </c>
      <c r="B29" s="236"/>
      <c r="C29" s="236"/>
      <c r="D29" s="236"/>
      <c r="E29" s="236"/>
      <c r="F29" s="192"/>
    </row>
    <row r="30" spans="1:7">
      <c r="A30" s="197"/>
      <c r="B30" s="197"/>
      <c r="C30" s="197"/>
      <c r="D30" s="197"/>
      <c r="E30" s="208"/>
      <c r="F30" s="196"/>
    </row>
    <row r="31" spans="1:7">
      <c r="A31" s="237" t="s">
        <v>211</v>
      </c>
      <c r="B31" s="237"/>
      <c r="C31" s="237"/>
      <c r="D31" s="237"/>
      <c r="E31" s="237"/>
      <c r="F31" s="192"/>
    </row>
    <row r="32" spans="1:7">
      <c r="A32" s="197"/>
      <c r="B32" s="197"/>
      <c r="C32" s="197"/>
      <c r="D32" s="197"/>
      <c r="E32" s="208"/>
      <c r="F32" s="6"/>
    </row>
    <row r="33" spans="1:6" ht="28.5" customHeight="1">
      <c r="A33" s="236" t="s">
        <v>21</v>
      </c>
      <c r="B33" s="236"/>
      <c r="C33" s="236"/>
      <c r="D33" s="236"/>
      <c r="E33" s="236"/>
      <c r="F33" s="6"/>
    </row>
    <row r="34" spans="1:6">
      <c r="B34" s="5"/>
      <c r="C34" s="5"/>
      <c r="D34" s="5"/>
      <c r="E34" s="5"/>
      <c r="F34" s="6"/>
    </row>
    <row r="35" spans="1:6">
      <c r="B35" s="5"/>
      <c r="C35" s="5"/>
      <c r="D35" s="5"/>
      <c r="E35" s="5"/>
      <c r="F35" s="6"/>
    </row>
    <row r="36" spans="1:6">
      <c r="A36" s="238" t="s">
        <v>22</v>
      </c>
      <c r="B36" s="238"/>
      <c r="C36" s="238"/>
      <c r="D36" s="238"/>
      <c r="E36" s="238"/>
      <c r="F36" s="79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D38" s="5"/>
      <c r="E38" s="6" t="s">
        <v>25</v>
      </c>
      <c r="F38" s="6"/>
    </row>
    <row r="39" spans="1:6">
      <c r="A39" s="5"/>
      <c r="B39" s="5"/>
      <c r="D39" s="5"/>
      <c r="E39" s="6" t="s">
        <v>27</v>
      </c>
      <c r="F39" s="6"/>
    </row>
    <row r="40" spans="1:6">
      <c r="A40" s="5"/>
      <c r="B40" s="5"/>
      <c r="D40" s="5"/>
      <c r="E40" s="6"/>
      <c r="F40" s="6"/>
    </row>
    <row r="41" spans="1:6">
      <c r="A41" s="5"/>
      <c r="B41" s="5"/>
      <c r="D41" s="5"/>
      <c r="E41" s="6"/>
      <c r="F41" s="6"/>
    </row>
    <row r="42" spans="1:6">
      <c r="A42" s="5" t="s">
        <v>23</v>
      </c>
      <c r="B42" s="5" t="s">
        <v>165</v>
      </c>
      <c r="D42" s="5"/>
      <c r="E42" s="6" t="s">
        <v>25</v>
      </c>
      <c r="F42" s="6"/>
    </row>
    <row r="43" spans="1:6">
      <c r="A43" s="5"/>
      <c r="B43" s="229" t="s">
        <v>276</v>
      </c>
      <c r="D43" s="229"/>
      <c r="E43" s="6" t="s">
        <v>27</v>
      </c>
      <c r="F43" s="6"/>
    </row>
    <row r="44" spans="1:6">
      <c r="A44" s="5"/>
      <c r="B44" s="5"/>
      <c r="D44" s="5"/>
      <c r="E44" s="6"/>
      <c r="F44" s="6"/>
    </row>
    <row r="45" spans="1:6">
      <c r="A45" s="5"/>
      <c r="B45" s="5"/>
      <c r="D45" s="5"/>
      <c r="E45" s="6"/>
    </row>
    <row r="46" spans="1:6">
      <c r="A46" s="5" t="s">
        <v>28</v>
      </c>
      <c r="B46" s="5" t="s">
        <v>24</v>
      </c>
      <c r="D46" s="5"/>
      <c r="E46" s="6" t="s">
        <v>25</v>
      </c>
    </row>
    <row r="47" spans="1:6">
      <c r="A47" s="5"/>
      <c r="B47" s="227" t="s">
        <v>26</v>
      </c>
      <c r="D47" s="227"/>
      <c r="E47" s="6" t="s">
        <v>27</v>
      </c>
    </row>
    <row r="76" spans="1:1">
      <c r="A76" t="s">
        <v>103</v>
      </c>
    </row>
  </sheetData>
  <mergeCells count="10">
    <mergeCell ref="A36:E36"/>
    <mergeCell ref="A27:E27"/>
    <mergeCell ref="A29:E29"/>
    <mergeCell ref="A31:E31"/>
    <mergeCell ref="A33:E33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67"/>
  <sheetViews>
    <sheetView topLeftCell="A21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2.57031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82"/>
    </row>
    <row r="2" spans="1:8" ht="41.25" customHeight="1">
      <c r="A2" s="240" t="s">
        <v>1</v>
      </c>
      <c r="B2" s="240"/>
      <c r="C2" s="240"/>
      <c r="D2" s="240"/>
      <c r="E2" s="240"/>
      <c r="F2" s="83"/>
    </row>
    <row r="3" spans="1:8">
      <c r="A3" s="1"/>
      <c r="B3" s="1"/>
      <c r="C3" s="1"/>
      <c r="D3" s="1"/>
      <c r="E3" s="2"/>
      <c r="F3" s="2"/>
    </row>
    <row r="4" spans="1:8" ht="15" customHeight="1">
      <c r="A4" s="85" t="s">
        <v>2</v>
      </c>
      <c r="B4" s="1"/>
      <c r="C4" s="1"/>
      <c r="D4" s="241" t="s">
        <v>253</v>
      </c>
      <c r="E4" s="241"/>
      <c r="F4" s="8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1.5" customHeight="1">
      <c r="A7" s="236" t="s">
        <v>202</v>
      </c>
      <c r="B7" s="236"/>
      <c r="C7" s="236"/>
      <c r="D7" s="236"/>
      <c r="E7" s="236"/>
      <c r="F7" s="8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65</v>
      </c>
      <c r="B9" s="236"/>
      <c r="C9" s="236"/>
      <c r="D9" s="236"/>
      <c r="E9" s="236"/>
      <c r="F9" s="85"/>
    </row>
    <row r="10" spans="1:8" ht="15.75" thickBot="1">
      <c r="A10" s="5"/>
      <c r="B10" s="5"/>
      <c r="C10" s="5"/>
      <c r="D10" s="5"/>
      <c r="E10" s="6"/>
      <c r="F10" s="6"/>
      <c r="H10">
        <v>274.60000000000002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124</v>
      </c>
      <c r="B12" s="12" t="s">
        <v>111</v>
      </c>
      <c r="C12" s="11" t="s">
        <v>8</v>
      </c>
      <c r="D12" s="15">
        <v>0.52</v>
      </c>
      <c r="E12" s="148">
        <f>D12*12*$H$10</f>
        <v>1713.5040000000001</v>
      </c>
      <c r="F12" s="37"/>
    </row>
    <row r="13" spans="1:8" ht="51">
      <c r="A13" s="14" t="s">
        <v>9</v>
      </c>
      <c r="B13" s="11" t="s">
        <v>105</v>
      </c>
      <c r="C13" s="11" t="s">
        <v>10</v>
      </c>
      <c r="D13" s="12">
        <v>1.46</v>
      </c>
      <c r="E13" s="148">
        <f t="shared" ref="E13:E22" si="0">D13*12*$H$10</f>
        <v>4810.9920000000002</v>
      </c>
      <c r="F13" s="38"/>
      <c r="G13" s="111"/>
    </row>
    <row r="14" spans="1:8" ht="51">
      <c r="A14" s="14" t="s">
        <v>34</v>
      </c>
      <c r="B14" s="11" t="s">
        <v>14</v>
      </c>
      <c r="C14" s="11" t="s">
        <v>8</v>
      </c>
      <c r="D14" s="12">
        <v>0.6</v>
      </c>
      <c r="E14" s="148">
        <f t="shared" si="0"/>
        <v>1977.12</v>
      </c>
      <c r="F14" s="38"/>
    </row>
    <row r="15" spans="1:8" ht="51">
      <c r="A15" s="14" t="s">
        <v>11</v>
      </c>
      <c r="B15" s="11" t="s">
        <v>105</v>
      </c>
      <c r="C15" s="11" t="s">
        <v>12</v>
      </c>
      <c r="D15" s="80">
        <f>E15/12/H10</f>
        <v>1.0116168973051711</v>
      </c>
      <c r="E15" s="148">
        <v>3333.48</v>
      </c>
      <c r="F15" s="38"/>
      <c r="G15" s="111"/>
    </row>
    <row r="16" spans="1:8" ht="25.5">
      <c r="A16" s="14" t="s">
        <v>13</v>
      </c>
      <c r="B16" s="11" t="s">
        <v>105</v>
      </c>
      <c r="C16" s="11" t="s">
        <v>8</v>
      </c>
      <c r="D16" s="11">
        <v>6.53</v>
      </c>
      <c r="E16" s="148">
        <f t="shared" si="0"/>
        <v>21517.656000000003</v>
      </c>
      <c r="F16" s="38"/>
    </row>
    <row r="17" spans="1:11">
      <c r="A17" s="14" t="s">
        <v>29</v>
      </c>
      <c r="B17" s="11" t="s">
        <v>14</v>
      </c>
      <c r="C17" s="11" t="s">
        <v>8</v>
      </c>
      <c r="D17" s="12">
        <v>3.18</v>
      </c>
      <c r="E17" s="148">
        <f t="shared" si="0"/>
        <v>10478.736000000003</v>
      </c>
      <c r="F17" s="38"/>
    </row>
    <row r="18" spans="1:11">
      <c r="A18" s="14" t="s">
        <v>33</v>
      </c>
      <c r="B18" s="11" t="s">
        <v>105</v>
      </c>
      <c r="C18" s="11" t="s">
        <v>8</v>
      </c>
      <c r="D18" s="12">
        <v>0.65</v>
      </c>
      <c r="E18" s="148">
        <f t="shared" si="0"/>
        <v>2141.8800000000006</v>
      </c>
      <c r="F18" s="38"/>
    </row>
    <row r="19" spans="1:11" ht="25.5">
      <c r="A19" s="14" t="s">
        <v>15</v>
      </c>
      <c r="B19" s="11" t="s">
        <v>16</v>
      </c>
      <c r="C19" s="11" t="s">
        <v>8</v>
      </c>
      <c r="D19" s="12">
        <v>0.98</v>
      </c>
      <c r="E19" s="148">
        <f t="shared" si="0"/>
        <v>3229.2960000000003</v>
      </c>
      <c r="F19" s="38"/>
    </row>
    <row r="20" spans="1:11" ht="25.5">
      <c r="A20" s="14" t="s">
        <v>64</v>
      </c>
      <c r="B20" s="11" t="s">
        <v>16</v>
      </c>
      <c r="C20" s="11" t="s">
        <v>8</v>
      </c>
      <c r="D20" s="80">
        <v>0.61</v>
      </c>
      <c r="E20" s="148">
        <f t="shared" si="0"/>
        <v>2010.0720000000003</v>
      </c>
      <c r="F20" s="38"/>
    </row>
    <row r="21" spans="1:11" ht="25.5">
      <c r="A21" s="14" t="s">
        <v>18</v>
      </c>
      <c r="B21" s="11" t="s">
        <v>16</v>
      </c>
      <c r="C21" s="11" t="s">
        <v>8</v>
      </c>
      <c r="D21" s="11">
        <v>0.35</v>
      </c>
      <c r="E21" s="148">
        <f t="shared" si="0"/>
        <v>1153.32</v>
      </c>
      <c r="F21" s="38"/>
      <c r="G21" s="111"/>
    </row>
    <row r="22" spans="1:11" ht="25.5">
      <c r="A22" s="14" t="s">
        <v>19</v>
      </c>
      <c r="B22" s="11" t="s">
        <v>14</v>
      </c>
      <c r="C22" s="11" t="s">
        <v>8</v>
      </c>
      <c r="D22" s="11">
        <v>1.61</v>
      </c>
      <c r="E22" s="148">
        <f t="shared" si="0"/>
        <v>5305.2720000000008</v>
      </c>
      <c r="F22" s="38"/>
      <c r="G22" s="111"/>
    </row>
    <row r="23" spans="1:11">
      <c r="A23" s="130" t="s">
        <v>261</v>
      </c>
      <c r="B23" s="11" t="s">
        <v>234</v>
      </c>
      <c r="C23" s="11" t="s">
        <v>243</v>
      </c>
      <c r="D23" s="11" t="s">
        <v>248</v>
      </c>
      <c r="E23" s="23">
        <v>630</v>
      </c>
      <c r="F23" s="38"/>
      <c r="G23" s="111"/>
      <c r="K23" s="180"/>
    </row>
    <row r="24" spans="1:11" ht="19.5" thickBot="1">
      <c r="A24" s="16" t="s">
        <v>32</v>
      </c>
      <c r="B24" s="17"/>
      <c r="C24" s="17"/>
      <c r="D24" s="81"/>
      <c r="E24" s="110">
        <f>SUM(E12:E23)</f>
        <v>58301.328000000009</v>
      </c>
      <c r="F24" s="39"/>
      <c r="G24" s="111"/>
    </row>
    <row r="25" spans="1:11">
      <c r="A25" s="5"/>
      <c r="B25" s="5"/>
      <c r="C25" s="5"/>
      <c r="D25" s="5"/>
      <c r="E25" s="6"/>
      <c r="F25" s="6"/>
    </row>
    <row r="26" spans="1:11" ht="36.75" customHeight="1">
      <c r="A26" s="236" t="s">
        <v>307</v>
      </c>
      <c r="B26" s="236"/>
      <c r="C26" s="236"/>
      <c r="D26" s="236"/>
      <c r="E26" s="236"/>
      <c r="F26" s="192"/>
    </row>
    <row r="27" spans="1:11">
      <c r="A27" s="194"/>
      <c r="B27" s="194"/>
      <c r="C27" s="194"/>
      <c r="D27" s="194"/>
      <c r="E27" s="207"/>
      <c r="F27" s="127"/>
    </row>
    <row r="28" spans="1:11" ht="32.25" customHeight="1">
      <c r="A28" s="236" t="s">
        <v>210</v>
      </c>
      <c r="B28" s="236"/>
      <c r="C28" s="236"/>
      <c r="D28" s="236"/>
      <c r="E28" s="236"/>
      <c r="F28" s="192"/>
    </row>
    <row r="29" spans="1:11">
      <c r="A29" s="197"/>
      <c r="B29" s="197"/>
      <c r="C29" s="197"/>
      <c r="D29" s="197"/>
      <c r="E29" s="208"/>
      <c r="F29" s="196"/>
    </row>
    <row r="30" spans="1:11">
      <c r="A30" s="237" t="s">
        <v>211</v>
      </c>
      <c r="B30" s="237"/>
      <c r="C30" s="237"/>
      <c r="D30" s="237"/>
      <c r="E30" s="237"/>
      <c r="F30" s="192"/>
    </row>
    <row r="31" spans="1:11">
      <c r="A31" s="197"/>
      <c r="B31" s="197"/>
      <c r="C31" s="197"/>
      <c r="D31" s="197"/>
      <c r="E31" s="208"/>
      <c r="F31" s="6"/>
    </row>
    <row r="32" spans="1:11" ht="28.5" customHeight="1">
      <c r="A32" s="236" t="s">
        <v>21</v>
      </c>
      <c r="B32" s="236"/>
      <c r="C32" s="236"/>
      <c r="D32" s="236"/>
      <c r="E32" s="236"/>
      <c r="F32" s="6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86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67" spans="1:1">
      <c r="A67" t="s">
        <v>103</v>
      </c>
    </row>
  </sheetData>
  <mergeCells count="10">
    <mergeCell ref="A35:E35"/>
    <mergeCell ref="A26:E26"/>
    <mergeCell ref="A28:E28"/>
    <mergeCell ref="A30:E30"/>
    <mergeCell ref="A32:E32"/>
    <mergeCell ref="A1:E1"/>
    <mergeCell ref="A2:E2"/>
    <mergeCell ref="D4:E4"/>
    <mergeCell ref="A7:E7"/>
    <mergeCell ref="A9:E9"/>
  </mergeCells>
  <pageMargins left="0.24" right="0.21" top="0.24" bottom="0.32" header="0.17" footer="0.2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75"/>
  <sheetViews>
    <sheetView topLeftCell="A19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87"/>
    </row>
    <row r="2" spans="1:8" ht="36" customHeight="1">
      <c r="A2" s="240" t="s">
        <v>1</v>
      </c>
      <c r="B2" s="240"/>
      <c r="C2" s="240"/>
      <c r="D2" s="240"/>
      <c r="E2" s="240"/>
      <c r="F2" s="88"/>
    </row>
    <row r="3" spans="1:8">
      <c r="A3" s="1"/>
      <c r="B3" s="1"/>
      <c r="C3" s="1"/>
      <c r="D3" s="1"/>
      <c r="E3" s="2"/>
      <c r="F3" s="2"/>
    </row>
    <row r="4" spans="1:8" ht="15" customHeight="1">
      <c r="A4" s="90" t="s">
        <v>2</v>
      </c>
      <c r="B4" s="1"/>
      <c r="C4" s="1"/>
      <c r="D4" s="241" t="s">
        <v>253</v>
      </c>
      <c r="E4" s="241"/>
      <c r="F4" s="89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160</v>
      </c>
      <c r="B7" s="236"/>
      <c r="C7" s="236"/>
      <c r="D7" s="236"/>
      <c r="E7" s="236"/>
      <c r="F7" s="90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67</v>
      </c>
      <c r="B9" s="236"/>
      <c r="C9" s="236"/>
      <c r="D9" s="236"/>
      <c r="E9" s="236"/>
      <c r="F9" s="90"/>
    </row>
    <row r="10" spans="1:8" ht="15.75" thickBot="1">
      <c r="A10" s="5"/>
      <c r="B10" s="5"/>
      <c r="C10" s="5"/>
      <c r="D10" s="5"/>
      <c r="E10" s="6"/>
      <c r="F10" s="6"/>
      <c r="H10">
        <v>273.7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1313.7600000000002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1707.8879999999999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1.47</v>
      </c>
      <c r="E14" s="148">
        <f t="shared" si="0"/>
        <v>4828.0680000000002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1970.6399999999996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1.0153300450615028</v>
      </c>
      <c r="E16" s="148">
        <v>3334.75</v>
      </c>
      <c r="F16" s="38"/>
      <c r="G16" s="111"/>
    </row>
    <row r="17" spans="1:11" ht="25.5">
      <c r="A17" s="14" t="s">
        <v>13</v>
      </c>
      <c r="B17" s="11" t="s">
        <v>14</v>
      </c>
      <c r="C17" s="11" t="s">
        <v>8</v>
      </c>
      <c r="D17" s="11">
        <v>9.8699999999999992</v>
      </c>
      <c r="E17" s="148">
        <f t="shared" si="0"/>
        <v>32417.027999999998</v>
      </c>
      <c r="F17" s="38"/>
    </row>
    <row r="18" spans="1:11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10444.392</v>
      </c>
      <c r="F18" s="38"/>
    </row>
    <row r="19" spans="1:11">
      <c r="A19" s="14" t="s">
        <v>33</v>
      </c>
      <c r="B19" s="11" t="s">
        <v>105</v>
      </c>
      <c r="C19" s="11" t="s">
        <v>8</v>
      </c>
      <c r="D19" s="12">
        <v>0.49</v>
      </c>
      <c r="E19" s="148">
        <f t="shared" si="0"/>
        <v>1609.356</v>
      </c>
      <c r="F19" s="38"/>
      <c r="G19" s="111"/>
    </row>
    <row r="20" spans="1:11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3218.712</v>
      </c>
      <c r="F20" s="38"/>
    </row>
    <row r="21" spans="1:11" ht="25.5">
      <c r="A21" s="14" t="s">
        <v>64</v>
      </c>
      <c r="B21" s="11" t="s">
        <v>16</v>
      </c>
      <c r="C21" s="11" t="s">
        <v>8</v>
      </c>
      <c r="D21" s="80">
        <v>0.61</v>
      </c>
      <c r="E21" s="148">
        <f t="shared" si="0"/>
        <v>2003.4839999999999</v>
      </c>
      <c r="F21" s="38"/>
    </row>
    <row r="22" spans="1:11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1149.5399999999997</v>
      </c>
      <c r="F22" s="38"/>
      <c r="G22" s="111"/>
    </row>
    <row r="23" spans="1:11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5287.884</v>
      </c>
      <c r="F23" s="38"/>
      <c r="G23" s="111"/>
    </row>
    <row r="24" spans="1:11">
      <c r="A24" s="130" t="s">
        <v>261</v>
      </c>
      <c r="B24" s="11" t="s">
        <v>234</v>
      </c>
      <c r="C24" s="11" t="s">
        <v>243</v>
      </c>
      <c r="D24" s="11" t="s">
        <v>248</v>
      </c>
      <c r="E24" s="23">
        <v>630</v>
      </c>
      <c r="F24" s="38"/>
      <c r="G24" s="111"/>
      <c r="K24" s="180"/>
    </row>
    <row r="25" spans="1:11">
      <c r="A25" s="225" t="s">
        <v>280</v>
      </c>
      <c r="B25" s="22" t="s">
        <v>235</v>
      </c>
      <c r="C25" s="11" t="s">
        <v>243</v>
      </c>
      <c r="D25" s="11" t="s">
        <v>248</v>
      </c>
      <c r="E25" s="23">
        <v>4160</v>
      </c>
      <c r="F25" s="38"/>
      <c r="G25" s="111"/>
      <c r="K25" s="180"/>
    </row>
    <row r="26" spans="1:11" ht="19.5" thickBot="1">
      <c r="A26" s="16" t="s">
        <v>32</v>
      </c>
      <c r="B26" s="17"/>
      <c r="C26" s="17"/>
      <c r="D26" s="81"/>
      <c r="E26" s="110">
        <f>SUM(E12:E25)</f>
        <v>74075.501999999993</v>
      </c>
      <c r="F26" s="39"/>
      <c r="G26" s="111"/>
    </row>
    <row r="27" spans="1:11">
      <c r="A27" s="5"/>
      <c r="B27" s="5"/>
      <c r="C27" s="5"/>
      <c r="D27" s="5"/>
      <c r="E27" s="6"/>
      <c r="F27" s="6"/>
    </row>
    <row r="28" spans="1:11" ht="32.25" customHeight="1">
      <c r="A28" s="236" t="s">
        <v>308</v>
      </c>
      <c r="B28" s="236"/>
      <c r="C28" s="236"/>
      <c r="D28" s="236"/>
      <c r="E28" s="236"/>
      <c r="F28" s="192"/>
    </row>
    <row r="29" spans="1:11">
      <c r="A29" s="194"/>
      <c r="B29" s="194"/>
      <c r="C29" s="194"/>
      <c r="D29" s="194"/>
      <c r="E29" s="207"/>
      <c r="F29" s="127"/>
    </row>
    <row r="30" spans="1:11" ht="32.25" customHeight="1">
      <c r="A30" s="236" t="s">
        <v>210</v>
      </c>
      <c r="B30" s="236"/>
      <c r="C30" s="236"/>
      <c r="D30" s="236"/>
      <c r="E30" s="236"/>
      <c r="F30" s="192"/>
    </row>
    <row r="31" spans="1:11">
      <c r="A31" s="197"/>
      <c r="B31" s="197"/>
      <c r="C31" s="197"/>
      <c r="D31" s="197"/>
      <c r="E31" s="208"/>
      <c r="F31" s="196"/>
    </row>
    <row r="32" spans="1:11">
      <c r="A32" s="237" t="s">
        <v>211</v>
      </c>
      <c r="B32" s="237"/>
      <c r="C32" s="237"/>
      <c r="D32" s="237"/>
      <c r="E32" s="237"/>
      <c r="F32" s="192"/>
    </row>
    <row r="33" spans="1:6">
      <c r="A33" s="197"/>
      <c r="B33" s="197"/>
      <c r="C33" s="197"/>
      <c r="D33" s="197"/>
      <c r="E33" s="208"/>
      <c r="F33" s="6"/>
    </row>
    <row r="34" spans="1:6" ht="28.5" customHeight="1">
      <c r="A34" s="236" t="s">
        <v>21</v>
      </c>
      <c r="B34" s="236"/>
      <c r="C34" s="236"/>
      <c r="D34" s="236"/>
      <c r="E34" s="236"/>
      <c r="F34" s="6"/>
    </row>
    <row r="35" spans="1:6">
      <c r="B35" s="5"/>
      <c r="C35" s="5"/>
      <c r="D35" s="5"/>
      <c r="E35" s="5"/>
      <c r="F35" s="6"/>
    </row>
    <row r="36" spans="1:6">
      <c r="B36" s="5"/>
      <c r="C36" s="5"/>
      <c r="D36" s="5"/>
      <c r="E36" s="5"/>
      <c r="F36" s="6"/>
    </row>
    <row r="37" spans="1:6">
      <c r="A37" s="238" t="s">
        <v>22</v>
      </c>
      <c r="B37" s="238"/>
      <c r="C37" s="238"/>
      <c r="D37" s="238"/>
      <c r="E37" s="238"/>
      <c r="F37" s="91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D39" s="5"/>
      <c r="E39" s="6" t="s">
        <v>25</v>
      </c>
      <c r="F39" s="6"/>
    </row>
    <row r="40" spans="1:6">
      <c r="A40" s="5"/>
      <c r="B40" s="5"/>
      <c r="D40" s="5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  <c r="F42" s="6"/>
    </row>
    <row r="43" spans="1:6">
      <c r="A43" s="5" t="s">
        <v>23</v>
      </c>
      <c r="B43" s="5" t="s">
        <v>165</v>
      </c>
      <c r="D43" s="5"/>
      <c r="E43" s="6" t="s">
        <v>25</v>
      </c>
      <c r="F43" s="6"/>
    </row>
    <row r="44" spans="1:6">
      <c r="A44" s="5"/>
      <c r="B44" s="229" t="s">
        <v>276</v>
      </c>
      <c r="D44" s="229"/>
      <c r="E44" s="6" t="s">
        <v>27</v>
      </c>
      <c r="F44" s="6"/>
    </row>
    <row r="45" spans="1:6">
      <c r="A45" s="5"/>
      <c r="B45" s="5"/>
      <c r="D45" s="5"/>
      <c r="E45" s="6"/>
      <c r="F45" s="6"/>
    </row>
    <row r="46" spans="1:6">
      <c r="A46" s="5"/>
      <c r="B46" s="5"/>
      <c r="D46" s="5"/>
      <c r="E46" s="6"/>
    </row>
    <row r="47" spans="1:6">
      <c r="A47" s="5" t="s">
        <v>28</v>
      </c>
      <c r="B47" s="5" t="s">
        <v>24</v>
      </c>
      <c r="D47" s="5"/>
      <c r="E47" s="6" t="s">
        <v>25</v>
      </c>
    </row>
    <row r="48" spans="1:6">
      <c r="A48" s="5"/>
      <c r="B48" s="227" t="s">
        <v>26</v>
      </c>
      <c r="D48" s="227"/>
      <c r="E48" s="6" t="s">
        <v>27</v>
      </c>
    </row>
    <row r="75" spans="1:1">
      <c r="A75" t="s">
        <v>103</v>
      </c>
    </row>
  </sheetData>
  <mergeCells count="10">
    <mergeCell ref="A37:E37"/>
    <mergeCell ref="A28:E28"/>
    <mergeCell ref="A30:E30"/>
    <mergeCell ref="A32:E32"/>
    <mergeCell ref="A34:E34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65"/>
  <sheetViews>
    <sheetView workbookViewId="0">
      <selection activeCell="A34" sqref="A34:E4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82"/>
    </row>
    <row r="2" spans="1:8" ht="36" customHeight="1">
      <c r="A2" s="240" t="s">
        <v>1</v>
      </c>
      <c r="B2" s="240"/>
      <c r="C2" s="240"/>
      <c r="D2" s="240"/>
      <c r="E2" s="240"/>
      <c r="F2" s="83"/>
    </row>
    <row r="3" spans="1:8">
      <c r="A3" s="1"/>
      <c r="B3" s="1"/>
      <c r="C3" s="1"/>
      <c r="D3" s="1"/>
      <c r="E3" s="2"/>
      <c r="F3" s="2"/>
    </row>
    <row r="4" spans="1:8" ht="15" customHeight="1">
      <c r="A4" s="85" t="s">
        <v>2</v>
      </c>
      <c r="B4" s="1"/>
      <c r="C4" s="1"/>
      <c r="D4" s="241" t="s">
        <v>253</v>
      </c>
      <c r="E4" s="241"/>
      <c r="F4" s="8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2.25" customHeight="1">
      <c r="A7" s="236" t="s">
        <v>161</v>
      </c>
      <c r="B7" s="236"/>
      <c r="C7" s="236"/>
      <c r="D7" s="236"/>
      <c r="E7" s="236"/>
      <c r="F7" s="8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66</v>
      </c>
      <c r="B9" s="236"/>
      <c r="C9" s="236"/>
      <c r="D9" s="236"/>
      <c r="E9" s="236"/>
      <c r="F9" s="85"/>
    </row>
    <row r="10" spans="1:8" ht="15.75" thickBot="1">
      <c r="A10" s="5"/>
      <c r="B10" s="5"/>
      <c r="C10" s="5"/>
      <c r="D10" s="5"/>
      <c r="E10" s="6"/>
      <c r="F10" s="6"/>
      <c r="H10">
        <v>272.10000000000002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51">
      <c r="A12" s="14" t="s">
        <v>9</v>
      </c>
      <c r="B12" s="11" t="s">
        <v>105</v>
      </c>
      <c r="C12" s="11" t="s">
        <v>10</v>
      </c>
      <c r="D12" s="80">
        <f>E12/12/H10</f>
        <v>0.826901874310915</v>
      </c>
      <c r="E12" s="13">
        <v>2700</v>
      </c>
      <c r="F12" s="38"/>
      <c r="G12" s="111"/>
    </row>
    <row r="13" spans="1:8" ht="38.25">
      <c r="A13" s="14" t="s">
        <v>115</v>
      </c>
      <c r="B13" s="11" t="s">
        <v>14</v>
      </c>
      <c r="C13" s="11" t="s">
        <v>8</v>
      </c>
      <c r="D13" s="12">
        <v>0.6</v>
      </c>
      <c r="E13" s="13">
        <f t="shared" ref="E13:E21" si="0">D13*$H$10*12</f>
        <v>1959.1200000000003</v>
      </c>
      <c r="F13" s="38"/>
    </row>
    <row r="14" spans="1:8" ht="51">
      <c r="A14" s="14" t="s">
        <v>11</v>
      </c>
      <c r="B14" s="11" t="s">
        <v>105</v>
      </c>
      <c r="C14" s="11" t="s">
        <v>12</v>
      </c>
      <c r="D14" s="80">
        <f>E14/12/H10</f>
        <v>0.99102045816489037</v>
      </c>
      <c r="E14" s="13">
        <v>3235.88</v>
      </c>
      <c r="F14" s="38"/>
      <c r="G14" s="111"/>
    </row>
    <row r="15" spans="1:8" ht="29.25" customHeight="1">
      <c r="A15" s="14" t="s">
        <v>13</v>
      </c>
      <c r="B15" s="11" t="s">
        <v>14</v>
      </c>
      <c r="C15" s="11" t="s">
        <v>8</v>
      </c>
      <c r="D15" s="11">
        <v>6.68</v>
      </c>
      <c r="E15" s="13">
        <f t="shared" si="0"/>
        <v>21811.536</v>
      </c>
      <c r="F15" s="38"/>
    </row>
    <row r="16" spans="1:8">
      <c r="A16" s="14" t="s">
        <v>29</v>
      </c>
      <c r="B16" s="11" t="s">
        <v>14</v>
      </c>
      <c r="C16" s="11" t="s">
        <v>8</v>
      </c>
      <c r="D16" s="12">
        <v>2.48</v>
      </c>
      <c r="E16" s="13">
        <f t="shared" si="0"/>
        <v>8097.6960000000017</v>
      </c>
      <c r="F16" s="38"/>
    </row>
    <row r="17" spans="1:11">
      <c r="A17" s="14" t="s">
        <v>33</v>
      </c>
      <c r="B17" s="11" t="s">
        <v>105</v>
      </c>
      <c r="C17" s="11" t="s">
        <v>8</v>
      </c>
      <c r="D17" s="12">
        <v>0.49</v>
      </c>
      <c r="E17" s="13">
        <f t="shared" si="0"/>
        <v>1599.9480000000001</v>
      </c>
      <c r="F17" s="38"/>
    </row>
    <row r="18" spans="1:11" ht="25.5">
      <c r="A18" s="14" t="s">
        <v>15</v>
      </c>
      <c r="B18" s="11" t="s">
        <v>16</v>
      </c>
      <c r="C18" s="11" t="s">
        <v>8</v>
      </c>
      <c r="D18" s="12">
        <v>0.98</v>
      </c>
      <c r="E18" s="13">
        <f t="shared" si="0"/>
        <v>3199.8960000000002</v>
      </c>
      <c r="F18" s="38"/>
    </row>
    <row r="19" spans="1:11" ht="25.5" customHeight="1">
      <c r="A19" s="14" t="s">
        <v>61</v>
      </c>
      <c r="B19" s="11" t="s">
        <v>16</v>
      </c>
      <c r="C19" s="11" t="s">
        <v>8</v>
      </c>
      <c r="D19" s="80">
        <v>1.87</v>
      </c>
      <c r="E19" s="13">
        <f t="shared" si="0"/>
        <v>6105.9240000000009</v>
      </c>
      <c r="F19" s="38"/>
      <c r="G19" s="111"/>
    </row>
    <row r="20" spans="1:11" ht="25.5">
      <c r="A20" s="14" t="s">
        <v>18</v>
      </c>
      <c r="B20" s="11" t="s">
        <v>16</v>
      </c>
      <c r="C20" s="11" t="s">
        <v>8</v>
      </c>
      <c r="D20" s="11">
        <v>0.35</v>
      </c>
      <c r="E20" s="13">
        <f t="shared" si="0"/>
        <v>1142.82</v>
      </c>
      <c r="F20" s="38"/>
    </row>
    <row r="21" spans="1:11" ht="25.5">
      <c r="A21" s="14" t="s">
        <v>19</v>
      </c>
      <c r="B21" s="11" t="s">
        <v>14</v>
      </c>
      <c r="C21" s="11" t="s">
        <v>8</v>
      </c>
      <c r="D21" s="11">
        <v>1.61</v>
      </c>
      <c r="E21" s="13">
        <f t="shared" si="0"/>
        <v>5256.9720000000007</v>
      </c>
      <c r="F21" s="38"/>
      <c r="G21" s="111"/>
    </row>
    <row r="22" spans="1:11">
      <c r="A22" s="130" t="s">
        <v>261</v>
      </c>
      <c r="B22" s="11" t="s">
        <v>234</v>
      </c>
      <c r="C22" s="11" t="s">
        <v>243</v>
      </c>
      <c r="D22" s="11" t="s">
        <v>248</v>
      </c>
      <c r="E22" s="23">
        <v>630</v>
      </c>
      <c r="F22" s="38"/>
      <c r="G22" s="111"/>
      <c r="K22" s="180"/>
    </row>
    <row r="23" spans="1:11" ht="19.5" thickBot="1">
      <c r="A23" s="16" t="s">
        <v>32</v>
      </c>
      <c r="B23" s="17"/>
      <c r="C23" s="17"/>
      <c r="D23" s="81"/>
      <c r="E23" s="110">
        <f>SUM(E12:E22)</f>
        <v>55739.792000000001</v>
      </c>
      <c r="F23" s="39"/>
      <c r="G23" s="111"/>
    </row>
    <row r="24" spans="1:11">
      <c r="A24" s="5"/>
      <c r="B24" s="5"/>
      <c r="C24" s="5"/>
      <c r="D24" s="5"/>
      <c r="E24" s="6"/>
      <c r="F24" s="6"/>
    </row>
    <row r="25" spans="1:11" ht="33.75" customHeight="1">
      <c r="A25" s="236" t="s">
        <v>309</v>
      </c>
      <c r="B25" s="236"/>
      <c r="C25" s="236"/>
      <c r="D25" s="236"/>
      <c r="E25" s="236"/>
      <c r="F25" s="192"/>
    </row>
    <row r="26" spans="1:11">
      <c r="A26" s="194"/>
      <c r="B26" s="194"/>
      <c r="C26" s="194"/>
      <c r="D26" s="194"/>
      <c r="E26" s="207"/>
      <c r="F26" s="127"/>
    </row>
    <row r="27" spans="1:11" ht="32.25" customHeight="1">
      <c r="A27" s="236" t="s">
        <v>210</v>
      </c>
      <c r="B27" s="236"/>
      <c r="C27" s="236"/>
      <c r="D27" s="236"/>
      <c r="E27" s="236"/>
      <c r="F27" s="192"/>
    </row>
    <row r="28" spans="1:11">
      <c r="A28" s="197"/>
      <c r="B28" s="197"/>
      <c r="C28" s="197"/>
      <c r="D28" s="197"/>
      <c r="E28" s="208"/>
      <c r="F28" s="196"/>
    </row>
    <row r="29" spans="1:11" ht="20.25" customHeight="1">
      <c r="A29" s="237" t="s">
        <v>211</v>
      </c>
      <c r="B29" s="237"/>
      <c r="C29" s="237"/>
      <c r="D29" s="237"/>
      <c r="E29" s="237"/>
      <c r="F29" s="192"/>
    </row>
    <row r="30" spans="1:11">
      <c r="A30" s="197"/>
      <c r="B30" s="197"/>
      <c r="C30" s="197"/>
      <c r="D30" s="197"/>
      <c r="E30" s="208"/>
      <c r="F30" s="6"/>
    </row>
    <row r="31" spans="1:11" ht="28.5" customHeight="1">
      <c r="A31" s="236" t="s">
        <v>21</v>
      </c>
      <c r="B31" s="236"/>
      <c r="C31" s="236"/>
      <c r="D31" s="236"/>
      <c r="E31" s="236"/>
      <c r="F31" s="6"/>
    </row>
    <row r="32" spans="1:11">
      <c r="B32" s="5"/>
      <c r="C32" s="5"/>
      <c r="D32" s="5"/>
      <c r="E32" s="5"/>
      <c r="F32" s="6"/>
    </row>
    <row r="33" spans="1:6">
      <c r="B33" s="5"/>
      <c r="C33" s="5"/>
      <c r="D33" s="5"/>
      <c r="E33" s="5"/>
      <c r="F33" s="6"/>
    </row>
    <row r="34" spans="1:6">
      <c r="A34" s="238" t="s">
        <v>22</v>
      </c>
      <c r="B34" s="238"/>
      <c r="C34" s="238"/>
      <c r="D34" s="238"/>
      <c r="E34" s="238"/>
      <c r="F34" s="86"/>
    </row>
    <row r="35" spans="1:6">
      <c r="A35" s="5"/>
      <c r="B35" s="5"/>
      <c r="C35" s="5"/>
      <c r="D35" s="5"/>
      <c r="E35" s="6"/>
      <c r="F35" s="6"/>
    </row>
    <row r="36" spans="1:6">
      <c r="A36" s="5" t="s">
        <v>351</v>
      </c>
      <c r="B36" s="5" t="s">
        <v>352</v>
      </c>
      <c r="D36" s="5"/>
      <c r="E36" s="6" t="s">
        <v>25</v>
      </c>
      <c r="F36" s="6"/>
    </row>
    <row r="37" spans="1:6">
      <c r="A37" s="5"/>
      <c r="B37" s="5"/>
      <c r="D37" s="5"/>
      <c r="E37" s="6" t="s">
        <v>27</v>
      </c>
      <c r="F37" s="6"/>
    </row>
    <row r="38" spans="1:6">
      <c r="A38" s="5"/>
      <c r="B38" s="5"/>
      <c r="D38" s="5"/>
      <c r="E38" s="6"/>
      <c r="F38" s="6"/>
    </row>
    <row r="39" spans="1:6">
      <c r="A39" s="5"/>
      <c r="B39" s="5"/>
      <c r="D39" s="5"/>
      <c r="E39" s="6"/>
      <c r="F39" s="6"/>
    </row>
    <row r="40" spans="1:6">
      <c r="A40" s="5" t="s">
        <v>23</v>
      </c>
      <c r="B40" s="5" t="s">
        <v>165</v>
      </c>
      <c r="D40" s="5"/>
      <c r="E40" s="6" t="s">
        <v>25</v>
      </c>
      <c r="F40" s="6"/>
    </row>
    <row r="41" spans="1:6">
      <c r="A41" s="5"/>
      <c r="B41" s="229" t="s">
        <v>276</v>
      </c>
      <c r="D41" s="229"/>
      <c r="E41" s="6" t="s">
        <v>27</v>
      </c>
      <c r="F41" s="6"/>
    </row>
    <row r="42" spans="1:6">
      <c r="A42" s="5"/>
      <c r="B42" s="5"/>
      <c r="D42" s="5"/>
      <c r="E42" s="6"/>
      <c r="F42" s="6"/>
    </row>
    <row r="43" spans="1:6">
      <c r="A43" s="5"/>
      <c r="B43" s="5"/>
      <c r="D43" s="5"/>
      <c r="E43" s="6"/>
    </row>
    <row r="44" spans="1:6">
      <c r="A44" s="5" t="s">
        <v>28</v>
      </c>
      <c r="B44" s="5" t="s">
        <v>24</v>
      </c>
      <c r="D44" s="5"/>
      <c r="E44" s="6" t="s">
        <v>25</v>
      </c>
    </row>
    <row r="45" spans="1:6">
      <c r="A45" s="5"/>
      <c r="B45" s="227" t="s">
        <v>26</v>
      </c>
      <c r="D45" s="227"/>
      <c r="E45" s="6" t="s">
        <v>27</v>
      </c>
    </row>
    <row r="65" spans="1:1">
      <c r="A65" t="s">
        <v>103</v>
      </c>
    </row>
  </sheetData>
  <mergeCells count="10">
    <mergeCell ref="A34:E34"/>
    <mergeCell ref="A25:E25"/>
    <mergeCell ref="A27:E27"/>
    <mergeCell ref="A29:E29"/>
    <mergeCell ref="A31:E31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48"/>
  <sheetViews>
    <sheetView topLeftCell="A24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87"/>
    </row>
    <row r="2" spans="1:8" ht="36" customHeight="1">
      <c r="A2" s="240" t="s">
        <v>1</v>
      </c>
      <c r="B2" s="240"/>
      <c r="C2" s="240"/>
      <c r="D2" s="240"/>
      <c r="E2" s="240"/>
      <c r="F2" s="88"/>
    </row>
    <row r="3" spans="1:8">
      <c r="A3" s="1"/>
      <c r="B3" s="1"/>
      <c r="C3" s="1"/>
      <c r="D3" s="1"/>
      <c r="E3" s="2"/>
      <c r="F3" s="2"/>
    </row>
    <row r="4" spans="1:8" ht="15" customHeight="1">
      <c r="A4" s="90" t="s">
        <v>2</v>
      </c>
      <c r="B4" s="1"/>
      <c r="C4" s="1"/>
      <c r="D4" s="241" t="s">
        <v>253</v>
      </c>
      <c r="E4" s="241"/>
      <c r="F4" s="89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3" customHeight="1">
      <c r="A7" s="236" t="s">
        <v>162</v>
      </c>
      <c r="B7" s="236"/>
      <c r="C7" s="236"/>
      <c r="D7" s="236"/>
      <c r="E7" s="236"/>
      <c r="F7" s="90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68</v>
      </c>
      <c r="B9" s="236"/>
      <c r="C9" s="236"/>
      <c r="D9" s="236"/>
      <c r="E9" s="236"/>
      <c r="F9" s="90"/>
    </row>
    <row r="10" spans="1:8" ht="15.75" thickBot="1">
      <c r="A10" s="5"/>
      <c r="B10" s="5"/>
      <c r="C10" s="5"/>
      <c r="D10" s="5"/>
      <c r="E10" s="6"/>
      <c r="F10" s="6"/>
      <c r="H10">
        <v>278.89999999999998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1338.72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1740.336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80">
        <f>E14/12/H10</f>
        <v>0.98999940241424655</v>
      </c>
      <c r="E14" s="148">
        <v>3313.33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2008.0799999999997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0.99643838890880865</v>
      </c>
      <c r="E16" s="148">
        <v>3334.88</v>
      </c>
      <c r="F16" s="38"/>
      <c r="G16" s="111"/>
    </row>
    <row r="17" spans="1:11" ht="25.5">
      <c r="A17" s="14" t="s">
        <v>13</v>
      </c>
      <c r="B17" s="11" t="s">
        <v>14</v>
      </c>
      <c r="C17" s="11" t="s">
        <v>8</v>
      </c>
      <c r="D17" s="11">
        <v>9.8699999999999992</v>
      </c>
      <c r="E17" s="148">
        <f t="shared" si="0"/>
        <v>33032.915999999997</v>
      </c>
      <c r="F17" s="38"/>
    </row>
    <row r="18" spans="1:11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10642.824000000001</v>
      </c>
      <c r="F18" s="38"/>
    </row>
    <row r="19" spans="1:11">
      <c r="A19" s="14" t="s">
        <v>33</v>
      </c>
      <c r="B19" s="11" t="s">
        <v>105</v>
      </c>
      <c r="C19" s="11" t="s">
        <v>8</v>
      </c>
      <c r="D19" s="12">
        <v>0.49</v>
      </c>
      <c r="E19" s="148">
        <f t="shared" si="0"/>
        <v>1639.9319999999998</v>
      </c>
      <c r="F19" s="38"/>
    </row>
    <row r="20" spans="1:11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3279.8639999999996</v>
      </c>
      <c r="F20" s="38"/>
    </row>
    <row r="21" spans="1:11" ht="25.5">
      <c r="A21" s="14" t="s">
        <v>64</v>
      </c>
      <c r="B21" s="11" t="s">
        <v>16</v>
      </c>
      <c r="C21" s="11" t="s">
        <v>8</v>
      </c>
      <c r="D21" s="80">
        <v>0.61</v>
      </c>
      <c r="E21" s="148">
        <f t="shared" si="0"/>
        <v>2041.548</v>
      </c>
      <c r="F21" s="38"/>
    </row>
    <row r="22" spans="1:11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1171.3799999999997</v>
      </c>
      <c r="F22" s="38"/>
      <c r="G22" s="111"/>
    </row>
    <row r="23" spans="1:11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5388.348</v>
      </c>
      <c r="F23" s="38"/>
      <c r="G23" s="111"/>
    </row>
    <row r="24" spans="1:11">
      <c r="A24" s="130" t="s">
        <v>261</v>
      </c>
      <c r="B24" s="11" t="s">
        <v>234</v>
      </c>
      <c r="C24" s="11" t="s">
        <v>243</v>
      </c>
      <c r="D24" s="11" t="s">
        <v>248</v>
      </c>
      <c r="E24" s="23">
        <v>630</v>
      </c>
      <c r="F24" s="38"/>
      <c r="G24" s="111"/>
      <c r="K24" s="180"/>
    </row>
    <row r="25" spans="1:11">
      <c r="A25" s="225" t="s">
        <v>280</v>
      </c>
      <c r="B25" s="22" t="s">
        <v>236</v>
      </c>
      <c r="C25" s="11" t="s">
        <v>243</v>
      </c>
      <c r="D25" s="11" t="s">
        <v>248</v>
      </c>
      <c r="E25" s="23">
        <v>4160</v>
      </c>
      <c r="F25" s="38"/>
      <c r="G25" s="111"/>
      <c r="K25" s="180"/>
    </row>
    <row r="26" spans="1:11" ht="19.5" thickBot="1">
      <c r="A26" s="16" t="s">
        <v>32</v>
      </c>
      <c r="B26" s="17"/>
      <c r="C26" s="17"/>
      <c r="D26" s="81"/>
      <c r="E26" s="110">
        <f>SUM(E12:E25)</f>
        <v>73722.15800000001</v>
      </c>
      <c r="F26" s="39"/>
      <c r="G26" s="111"/>
    </row>
    <row r="27" spans="1:11">
      <c r="A27" s="5"/>
      <c r="B27" s="5"/>
      <c r="C27" s="5"/>
      <c r="D27" s="5"/>
      <c r="E27" s="6"/>
      <c r="F27" s="6"/>
    </row>
    <row r="28" spans="1:11" ht="31.5" customHeight="1">
      <c r="A28" s="236" t="s">
        <v>336</v>
      </c>
      <c r="B28" s="236"/>
      <c r="C28" s="236"/>
      <c r="D28" s="236"/>
      <c r="E28" s="236"/>
      <c r="F28" s="192"/>
    </row>
    <row r="29" spans="1:11">
      <c r="A29" s="194"/>
      <c r="B29" s="194"/>
      <c r="C29" s="194"/>
      <c r="D29" s="194"/>
      <c r="E29" s="207"/>
      <c r="F29" s="127"/>
    </row>
    <row r="30" spans="1:11" ht="33" customHeight="1">
      <c r="A30" s="236" t="s">
        <v>210</v>
      </c>
      <c r="B30" s="236"/>
      <c r="C30" s="236"/>
      <c r="D30" s="236"/>
      <c r="E30" s="236"/>
      <c r="F30" s="192"/>
    </row>
    <row r="31" spans="1:11">
      <c r="A31" s="204"/>
      <c r="B31" s="204"/>
      <c r="C31" s="204"/>
      <c r="D31" s="204"/>
      <c r="E31" s="208"/>
      <c r="F31" s="200"/>
    </row>
    <row r="32" spans="1:11">
      <c r="A32" s="237" t="s">
        <v>211</v>
      </c>
      <c r="B32" s="237"/>
      <c r="C32" s="237"/>
      <c r="D32" s="237"/>
      <c r="E32" s="237"/>
      <c r="F32" s="192"/>
    </row>
    <row r="33" spans="1:6">
      <c r="A33" s="204"/>
      <c r="B33" s="204"/>
      <c r="C33" s="204"/>
      <c r="D33" s="204"/>
      <c r="E33" s="208"/>
      <c r="F33" s="6"/>
    </row>
    <row r="34" spans="1:6" ht="28.5" customHeight="1">
      <c r="A34" s="236" t="s">
        <v>21</v>
      </c>
      <c r="B34" s="236"/>
      <c r="C34" s="236"/>
      <c r="D34" s="236"/>
      <c r="E34" s="236"/>
      <c r="F34" s="6"/>
    </row>
    <row r="35" spans="1:6">
      <c r="B35" s="5"/>
      <c r="C35" s="5"/>
      <c r="D35" s="5"/>
      <c r="E35" s="5"/>
      <c r="F35" s="6"/>
    </row>
    <row r="36" spans="1:6">
      <c r="B36" s="5"/>
      <c r="C36" s="5"/>
      <c r="D36" s="5"/>
      <c r="E36" s="5"/>
      <c r="F36" s="6"/>
    </row>
    <row r="37" spans="1:6">
      <c r="A37" s="238" t="s">
        <v>22</v>
      </c>
      <c r="B37" s="238"/>
      <c r="C37" s="238"/>
      <c r="D37" s="238"/>
      <c r="E37" s="238"/>
      <c r="F37" s="91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D39" s="5"/>
      <c r="E39" s="6" t="s">
        <v>25</v>
      </c>
      <c r="F39" s="6"/>
    </row>
    <row r="40" spans="1:6">
      <c r="A40" s="5"/>
      <c r="B40" s="5"/>
      <c r="D40" s="5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  <c r="F42" s="6"/>
    </row>
    <row r="43" spans="1:6">
      <c r="A43" s="5" t="s">
        <v>23</v>
      </c>
      <c r="B43" s="5" t="s">
        <v>165</v>
      </c>
      <c r="D43" s="5"/>
      <c r="E43" s="6" t="s">
        <v>25</v>
      </c>
      <c r="F43" s="6"/>
    </row>
    <row r="44" spans="1:6">
      <c r="A44" s="5"/>
      <c r="B44" s="229" t="s">
        <v>276</v>
      </c>
      <c r="D44" s="229"/>
      <c r="E44" s="6" t="s">
        <v>27</v>
      </c>
      <c r="F44" s="6"/>
    </row>
    <row r="45" spans="1:6">
      <c r="A45" s="5"/>
      <c r="B45" s="5"/>
      <c r="D45" s="5"/>
      <c r="E45" s="6"/>
      <c r="F45" s="6"/>
    </row>
    <row r="46" spans="1:6">
      <c r="A46" s="5"/>
      <c r="B46" s="5"/>
      <c r="D46" s="5"/>
      <c r="E46" s="6"/>
    </row>
    <row r="47" spans="1:6">
      <c r="A47" s="5" t="s">
        <v>28</v>
      </c>
      <c r="B47" s="5" t="s">
        <v>24</v>
      </c>
      <c r="D47" s="5"/>
      <c r="E47" s="6" t="s">
        <v>25</v>
      </c>
    </row>
    <row r="48" spans="1:6">
      <c r="A48" s="5"/>
      <c r="B48" s="227" t="s">
        <v>26</v>
      </c>
      <c r="D48" s="227"/>
      <c r="E48" s="6" t="s">
        <v>27</v>
      </c>
    </row>
  </sheetData>
  <mergeCells count="10">
    <mergeCell ref="A37:E37"/>
    <mergeCell ref="A28:E28"/>
    <mergeCell ref="A30:E30"/>
    <mergeCell ref="A32:E32"/>
    <mergeCell ref="A34:E34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topLeftCell="A25" workbookViewId="0">
      <selection activeCell="A6" sqref="A6:XFD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7" width="9.140625" customWidth="1"/>
  </cols>
  <sheetData>
    <row r="1" spans="1:7" ht="15.75">
      <c r="A1" s="239" t="s">
        <v>0</v>
      </c>
      <c r="B1" s="239"/>
      <c r="C1" s="239"/>
      <c r="D1" s="239"/>
      <c r="E1" s="239"/>
    </row>
    <row r="2" spans="1:7" ht="36" customHeight="1">
      <c r="A2" s="240" t="s">
        <v>1</v>
      </c>
      <c r="B2" s="240"/>
      <c r="C2" s="240"/>
      <c r="D2" s="240"/>
      <c r="E2" s="240"/>
    </row>
    <row r="3" spans="1:7">
      <c r="A3" s="1"/>
      <c r="B3" s="1"/>
      <c r="C3" s="1"/>
      <c r="D3" s="1"/>
      <c r="E3" s="2"/>
    </row>
    <row r="4" spans="1:7" ht="15" customHeight="1">
      <c r="A4" s="222" t="s">
        <v>2</v>
      </c>
      <c r="B4" s="1"/>
      <c r="C4" s="1"/>
      <c r="D4" s="241" t="s">
        <v>253</v>
      </c>
      <c r="E4" s="2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>
      <c r="A7" s="1"/>
      <c r="B7" s="1"/>
      <c r="C7" s="1"/>
      <c r="D7" s="1"/>
      <c r="E7" s="2"/>
    </row>
    <row r="8" spans="1:7" ht="95.25" customHeight="1">
      <c r="A8" s="236" t="s">
        <v>199</v>
      </c>
      <c r="B8" s="236"/>
      <c r="C8" s="236"/>
      <c r="D8" s="236"/>
      <c r="E8" s="236"/>
    </row>
    <row r="9" spans="1:7">
      <c r="A9" s="3"/>
      <c r="B9" s="3"/>
      <c r="C9" s="3"/>
      <c r="D9" s="3"/>
      <c r="E9" s="4"/>
    </row>
    <row r="10" spans="1:7" ht="45.75" customHeight="1">
      <c r="A10" s="236" t="s">
        <v>31</v>
      </c>
      <c r="B10" s="236"/>
      <c r="C10" s="236"/>
      <c r="D10" s="236"/>
      <c r="E10" s="236"/>
    </row>
    <row r="11" spans="1:7" ht="15.75" thickBot="1">
      <c r="A11" s="5"/>
      <c r="B11" s="5"/>
      <c r="C11" s="5"/>
      <c r="D11" s="5"/>
      <c r="E11" s="6"/>
      <c r="G11">
        <v>586.6</v>
      </c>
    </row>
    <row r="12" spans="1:7" ht="91.5" customHeight="1">
      <c r="A12" s="121" t="s">
        <v>3</v>
      </c>
      <c r="B12" s="122" t="s">
        <v>4</v>
      </c>
      <c r="C12" s="122" t="s">
        <v>5</v>
      </c>
      <c r="D12" s="123" t="s">
        <v>6</v>
      </c>
      <c r="E12" s="124" t="s">
        <v>7</v>
      </c>
    </row>
    <row r="13" spans="1:7" ht="48">
      <c r="A13" s="147" t="s">
        <v>110</v>
      </c>
      <c r="B13" s="12" t="s">
        <v>111</v>
      </c>
      <c r="C13" s="11" t="s">
        <v>8</v>
      </c>
      <c r="D13" s="224">
        <f>E13/12/$G$11</f>
        <v>0.41249999999999998</v>
      </c>
      <c r="E13" s="181">
        <v>2903.67</v>
      </c>
    </row>
    <row r="14" spans="1:7" ht="48">
      <c r="A14" s="147" t="s">
        <v>124</v>
      </c>
      <c r="B14" s="12" t="s">
        <v>111</v>
      </c>
      <c r="C14" s="11" t="s">
        <v>8</v>
      </c>
      <c r="D14" s="224">
        <f t="shared" ref="D14:D25" si="0">E14/12/$G$11</f>
        <v>0.53249999999999997</v>
      </c>
      <c r="E14" s="181">
        <v>3748.3740000000003</v>
      </c>
    </row>
    <row r="15" spans="1:7" ht="38.25">
      <c r="A15" s="14" t="s">
        <v>114</v>
      </c>
      <c r="B15" s="11" t="s">
        <v>105</v>
      </c>
      <c r="C15" s="11" t="s">
        <v>10</v>
      </c>
      <c r="D15" s="224">
        <f t="shared" si="0"/>
        <v>1.1791112626434821</v>
      </c>
      <c r="E15" s="181">
        <v>8300</v>
      </c>
    </row>
    <row r="16" spans="1:7" ht="38.25">
      <c r="A16" s="14" t="s">
        <v>115</v>
      </c>
      <c r="B16" s="11" t="s">
        <v>14</v>
      </c>
      <c r="C16" s="11" t="s">
        <v>8</v>
      </c>
      <c r="D16" s="224">
        <f t="shared" si="0"/>
        <v>0.61250000000000004</v>
      </c>
      <c r="E16" s="181">
        <v>4311.51</v>
      </c>
    </row>
    <row r="17" spans="1:9" ht="51">
      <c r="A17" s="14" t="s">
        <v>11</v>
      </c>
      <c r="B17" s="11" t="s">
        <v>105</v>
      </c>
      <c r="C17" s="11" t="s">
        <v>12</v>
      </c>
      <c r="D17" s="224">
        <f t="shared" si="0"/>
        <v>0.94101602454824407</v>
      </c>
      <c r="E17" s="181">
        <v>6624</v>
      </c>
      <c r="G17" s="111"/>
    </row>
    <row r="18" spans="1:9" ht="30" customHeight="1">
      <c r="A18" s="14" t="s">
        <v>13</v>
      </c>
      <c r="B18" s="11" t="s">
        <v>105</v>
      </c>
      <c r="C18" s="11" t="s">
        <v>8</v>
      </c>
      <c r="D18" s="224">
        <f t="shared" si="0"/>
        <v>6.4816666666666674</v>
      </c>
      <c r="E18" s="181">
        <v>45625.748000000007</v>
      </c>
      <c r="I18" s="111"/>
    </row>
    <row r="19" spans="1:9" ht="27" customHeight="1">
      <c r="A19" s="14" t="s">
        <v>35</v>
      </c>
      <c r="B19" s="11" t="s">
        <v>105</v>
      </c>
      <c r="C19" s="11" t="s">
        <v>8</v>
      </c>
      <c r="D19" s="224">
        <f t="shared" si="0"/>
        <v>0.91999659052165006</v>
      </c>
      <c r="E19" s="181">
        <v>6476.04</v>
      </c>
    </row>
    <row r="20" spans="1:9">
      <c r="A20" s="14" t="s">
        <v>29</v>
      </c>
      <c r="B20" s="11" t="s">
        <v>14</v>
      </c>
      <c r="C20" s="11" t="s">
        <v>8</v>
      </c>
      <c r="D20" s="224">
        <f t="shared" si="0"/>
        <v>2.5300333333333334</v>
      </c>
      <c r="E20" s="181">
        <v>17809.410640000002</v>
      </c>
    </row>
    <row r="21" spans="1:9">
      <c r="A21" s="14" t="s">
        <v>33</v>
      </c>
      <c r="B21" s="11" t="s">
        <v>105</v>
      </c>
      <c r="C21" s="11" t="s">
        <v>8</v>
      </c>
      <c r="D21" s="224">
        <f t="shared" si="0"/>
        <v>0.18820320490964881</v>
      </c>
      <c r="E21" s="181">
        <v>1324.8</v>
      </c>
    </row>
    <row r="22" spans="1:9" ht="25.5">
      <c r="A22" s="14" t="s">
        <v>15</v>
      </c>
      <c r="B22" s="11" t="s">
        <v>16</v>
      </c>
      <c r="C22" s="11" t="s">
        <v>8</v>
      </c>
      <c r="D22" s="224">
        <f t="shared" si="0"/>
        <v>0.98000000000000009</v>
      </c>
      <c r="E22" s="181">
        <v>6898.4160000000002</v>
      </c>
    </row>
    <row r="23" spans="1:9" ht="25.5">
      <c r="A23" s="14" t="s">
        <v>17</v>
      </c>
      <c r="B23" s="11" t="s">
        <v>16</v>
      </c>
      <c r="C23" s="11" t="s">
        <v>8</v>
      </c>
      <c r="D23" s="224">
        <f t="shared" si="0"/>
        <v>0.61</v>
      </c>
      <c r="E23" s="181">
        <v>4293.9120000000003</v>
      </c>
    </row>
    <row r="24" spans="1:9" ht="25.5">
      <c r="A24" s="14" t="s">
        <v>18</v>
      </c>
      <c r="B24" s="11" t="s">
        <v>16</v>
      </c>
      <c r="C24" s="11" t="s">
        <v>8</v>
      </c>
      <c r="D24" s="224">
        <f t="shared" si="0"/>
        <v>0.34999999999999992</v>
      </c>
      <c r="E24" s="181">
        <v>2463.7199999999998</v>
      </c>
    </row>
    <row r="25" spans="1:9" ht="25.5">
      <c r="A25" s="14" t="s">
        <v>19</v>
      </c>
      <c r="B25" s="11" t="s">
        <v>14</v>
      </c>
      <c r="C25" s="11" t="s">
        <v>8</v>
      </c>
      <c r="D25" s="224">
        <f t="shared" si="0"/>
        <v>1.3299999999999998</v>
      </c>
      <c r="E25" s="181">
        <v>9362.1360000000004</v>
      </c>
      <c r="H25" s="111"/>
    </row>
    <row r="26" spans="1:9">
      <c r="A26" s="14" t="s">
        <v>257</v>
      </c>
      <c r="B26" s="11" t="s">
        <v>236</v>
      </c>
      <c r="C26" s="11" t="s">
        <v>120</v>
      </c>
      <c r="D26" s="11" t="s">
        <v>248</v>
      </c>
      <c r="E26" s="148">
        <v>1470</v>
      </c>
      <c r="H26" s="111"/>
    </row>
    <row r="27" spans="1:9">
      <c r="A27" s="14" t="s">
        <v>232</v>
      </c>
      <c r="B27" s="11" t="s">
        <v>231</v>
      </c>
      <c r="C27" s="11" t="s">
        <v>120</v>
      </c>
      <c r="D27" s="11" t="s">
        <v>248</v>
      </c>
      <c r="E27" s="148">
        <v>2102</v>
      </c>
      <c r="H27" s="111"/>
    </row>
    <row r="28" spans="1:9" ht="19.5" thickBot="1">
      <c r="A28" s="16" t="s">
        <v>32</v>
      </c>
      <c r="B28" s="17"/>
      <c r="C28" s="17"/>
      <c r="D28" s="18"/>
      <c r="E28" s="110">
        <f>SUM(E13:E27)</f>
        <v>123713.73664</v>
      </c>
    </row>
    <row r="29" spans="1:9">
      <c r="A29" s="5"/>
      <c r="B29" s="5"/>
      <c r="C29" s="5"/>
      <c r="D29" s="5"/>
      <c r="E29" s="6"/>
    </row>
    <row r="30" spans="1:9" ht="32.25" customHeight="1">
      <c r="A30" s="236" t="s">
        <v>279</v>
      </c>
      <c r="B30" s="236"/>
      <c r="C30" s="236"/>
      <c r="D30" s="236"/>
      <c r="E30" s="236"/>
    </row>
    <row r="31" spans="1:9">
      <c r="A31" s="126"/>
      <c r="B31" s="126"/>
      <c r="C31" s="126"/>
      <c r="D31" s="126"/>
      <c r="E31" s="127"/>
    </row>
    <row r="32" spans="1:9" ht="33.75" customHeight="1">
      <c r="A32" s="236" t="s">
        <v>210</v>
      </c>
      <c r="B32" s="236"/>
      <c r="C32" s="236"/>
      <c r="D32" s="236"/>
      <c r="E32" s="236"/>
    </row>
    <row r="33" spans="1:5">
      <c r="A33" s="5"/>
      <c r="B33" s="5"/>
      <c r="C33" s="5"/>
      <c r="D33" s="5"/>
      <c r="E33" s="6"/>
    </row>
    <row r="34" spans="1:5">
      <c r="A34" s="237" t="s">
        <v>211</v>
      </c>
      <c r="B34" s="237"/>
      <c r="C34" s="237"/>
      <c r="D34" s="237"/>
      <c r="E34" s="237"/>
    </row>
    <row r="35" spans="1:5">
      <c r="A35" s="5"/>
      <c r="B35" s="5"/>
      <c r="C35" s="5"/>
      <c r="D35" s="5"/>
      <c r="E35" s="6"/>
    </row>
    <row r="36" spans="1:5">
      <c r="A36" s="236" t="s">
        <v>21</v>
      </c>
      <c r="B36" s="236"/>
      <c r="C36" s="236"/>
      <c r="D36" s="236"/>
      <c r="E36" s="236"/>
    </row>
    <row r="37" spans="1:5">
      <c r="A37" s="5"/>
      <c r="B37" s="5"/>
      <c r="C37" s="5"/>
      <c r="D37" s="5"/>
      <c r="E37" s="6"/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238" t="s">
        <v>22</v>
      </c>
      <c r="B40" s="238"/>
      <c r="C40" s="238"/>
      <c r="D40" s="238"/>
      <c r="E40" s="238"/>
    </row>
    <row r="41" spans="1:5">
      <c r="A41" s="5"/>
      <c r="B41" s="5"/>
      <c r="C41" s="5"/>
      <c r="D41" s="5"/>
      <c r="E41" s="6"/>
    </row>
    <row r="42" spans="1:5">
      <c r="A42" s="5" t="s">
        <v>351</v>
      </c>
      <c r="B42" s="5" t="s">
        <v>352</v>
      </c>
      <c r="C42" s="5"/>
      <c r="D42" s="5"/>
      <c r="E42" s="6" t="s">
        <v>25</v>
      </c>
    </row>
    <row r="43" spans="1:5">
      <c r="A43" s="5"/>
      <c r="B43" s="5"/>
      <c r="C43" s="5"/>
      <c r="D43" s="5"/>
      <c r="E43" s="6" t="s">
        <v>27</v>
      </c>
    </row>
    <row r="44" spans="1:5">
      <c r="A44" s="5"/>
      <c r="B44" s="5"/>
      <c r="C44" s="5"/>
      <c r="D44" s="5"/>
      <c r="E44" s="6"/>
    </row>
    <row r="45" spans="1:5">
      <c r="A45" s="5"/>
      <c r="B45" s="5"/>
      <c r="C45" s="5"/>
      <c r="D45" s="5"/>
      <c r="E45" s="6"/>
    </row>
    <row r="46" spans="1:5">
      <c r="A46" s="5" t="s">
        <v>23</v>
      </c>
      <c r="B46" s="5" t="s">
        <v>165</v>
      </c>
      <c r="C46" s="5"/>
      <c r="D46" s="5"/>
      <c r="E46" s="6" t="s">
        <v>25</v>
      </c>
    </row>
    <row r="47" spans="1:5">
      <c r="A47" s="5"/>
      <c r="B47" s="237" t="s">
        <v>276</v>
      </c>
      <c r="C47" s="237"/>
      <c r="D47" s="237"/>
      <c r="E47" s="6" t="s">
        <v>27</v>
      </c>
    </row>
    <row r="48" spans="1:5">
      <c r="A48" s="5"/>
      <c r="B48" s="5"/>
      <c r="C48" s="5"/>
      <c r="D48" s="5"/>
      <c r="E48" s="6"/>
    </row>
    <row r="49" spans="1:5">
      <c r="A49" s="5"/>
      <c r="B49" s="5"/>
      <c r="C49" s="5"/>
      <c r="D49" s="5"/>
      <c r="E49" s="6"/>
    </row>
    <row r="50" spans="1:5">
      <c r="A50" s="5" t="s">
        <v>28</v>
      </c>
      <c r="B50" s="5" t="s">
        <v>24</v>
      </c>
      <c r="C50" s="5"/>
      <c r="D50" s="5"/>
      <c r="E50" s="6" t="s">
        <v>25</v>
      </c>
    </row>
    <row r="51" spans="1:5">
      <c r="A51" s="5"/>
      <c r="B51" s="235" t="s">
        <v>26</v>
      </c>
      <c r="C51" s="235"/>
      <c r="D51" s="235"/>
      <c r="E51" s="6" t="s">
        <v>27</v>
      </c>
    </row>
    <row r="52" spans="1:5">
      <c r="A52" s="5"/>
      <c r="B52" s="5"/>
      <c r="C52" s="5"/>
      <c r="D52" s="5"/>
      <c r="E52" s="6"/>
    </row>
  </sheetData>
  <mergeCells count="12">
    <mergeCell ref="B51:D51"/>
    <mergeCell ref="B47:D47"/>
    <mergeCell ref="A1:E1"/>
    <mergeCell ref="A2:E2"/>
    <mergeCell ref="D4:E4"/>
    <mergeCell ref="A8:E8"/>
    <mergeCell ref="A10:E10"/>
    <mergeCell ref="A30:E30"/>
    <mergeCell ref="A32:E32"/>
    <mergeCell ref="A34:E34"/>
    <mergeCell ref="A36:E36"/>
    <mergeCell ref="A40:E40"/>
  </mergeCells>
  <pageMargins left="0.24" right="0.21" top="0.18" bottom="0.32" header="0.16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8"/>
  <sheetViews>
    <sheetView topLeftCell="A21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.57031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87"/>
    </row>
    <row r="2" spans="1:8" ht="36" customHeight="1">
      <c r="A2" s="240" t="s">
        <v>1</v>
      </c>
      <c r="B2" s="240"/>
      <c r="C2" s="240"/>
      <c r="D2" s="240"/>
      <c r="E2" s="240"/>
      <c r="F2" s="88"/>
    </row>
    <row r="3" spans="1:8">
      <c r="A3" s="1"/>
      <c r="B3" s="1"/>
      <c r="C3" s="1"/>
      <c r="D3" s="1"/>
      <c r="E3" s="2"/>
      <c r="F3" s="2"/>
    </row>
    <row r="4" spans="1:8" ht="15" customHeight="1">
      <c r="A4" s="90" t="s">
        <v>2</v>
      </c>
      <c r="B4" s="1"/>
      <c r="C4" s="1"/>
      <c r="D4" s="241" t="s">
        <v>253</v>
      </c>
      <c r="E4" s="241"/>
      <c r="F4" s="89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4.5" customHeight="1">
      <c r="A7" s="236" t="s">
        <v>163</v>
      </c>
      <c r="B7" s="236"/>
      <c r="C7" s="236"/>
      <c r="D7" s="236"/>
      <c r="E7" s="236"/>
      <c r="F7" s="90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69</v>
      </c>
      <c r="B9" s="236"/>
      <c r="C9" s="236"/>
      <c r="D9" s="236"/>
      <c r="E9" s="236"/>
      <c r="F9" s="90"/>
    </row>
    <row r="10" spans="1:8" ht="15.75" thickBot="1">
      <c r="A10" s="5"/>
      <c r="B10" s="5"/>
      <c r="C10" s="5"/>
      <c r="D10" s="5"/>
      <c r="E10" s="6"/>
      <c r="F10" s="6"/>
      <c r="H10">
        <v>367.9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1765.92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2295.6959999999999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1.0900000000000001</v>
      </c>
      <c r="E14" s="148">
        <f t="shared" si="0"/>
        <v>4812.1320000000005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2648.8799999999997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0.28999999999999998</v>
      </c>
      <c r="E16" s="148">
        <v>1709.63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8.2899999999999991</v>
      </c>
      <c r="E17" s="148">
        <f t="shared" si="0"/>
        <v>36598.691999999995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14039.064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80">
        <f>E19/12/H10</f>
        <v>0.25169883120413161</v>
      </c>
      <c r="E19" s="148">
        <v>1111.2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4326.5039999999999</v>
      </c>
      <c r="F20" s="38"/>
    </row>
    <row r="21" spans="1:7" ht="25.5">
      <c r="A21" s="14" t="s">
        <v>64</v>
      </c>
      <c r="B21" s="11" t="s">
        <v>16</v>
      </c>
      <c r="C21" s="11" t="s">
        <v>8</v>
      </c>
      <c r="D21" s="80">
        <v>0.61</v>
      </c>
      <c r="E21" s="148">
        <f t="shared" si="0"/>
        <v>2693.0279999999998</v>
      </c>
      <c r="F21" s="38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1545.1799999999996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7107.8279999999995</v>
      </c>
      <c r="F23" s="38"/>
      <c r="G23" s="111"/>
    </row>
    <row r="24" spans="1:7" ht="25.5">
      <c r="A24" s="14" t="s">
        <v>123</v>
      </c>
      <c r="B24" s="11" t="s">
        <v>203</v>
      </c>
      <c r="C24" s="11" t="s">
        <v>120</v>
      </c>
      <c r="D24" s="183">
        <f>E24/12/H10</f>
        <v>1.4622270833333331</v>
      </c>
      <c r="E24" s="181">
        <f>35093.45/1000*H10/2</f>
        <v>6455.4401274999991</v>
      </c>
      <c r="F24" s="38"/>
      <c r="G24" s="111"/>
    </row>
    <row r="25" spans="1:7">
      <c r="A25" s="225" t="s">
        <v>280</v>
      </c>
      <c r="B25" s="22" t="s">
        <v>204</v>
      </c>
      <c r="C25" s="11" t="s">
        <v>120</v>
      </c>
      <c r="D25" s="182" t="s">
        <v>249</v>
      </c>
      <c r="E25" s="226">
        <v>10660</v>
      </c>
      <c r="F25" s="38"/>
      <c r="G25" s="111"/>
    </row>
    <row r="26" spans="1:7" ht="19.5" thickBot="1">
      <c r="A26" s="16" t="s">
        <v>32</v>
      </c>
      <c r="B26" s="17"/>
      <c r="C26" s="17"/>
      <c r="D26" s="81"/>
      <c r="E26" s="110">
        <f>SUM(E12:E25)</f>
        <v>97769.194127499984</v>
      </c>
      <c r="F26" s="39"/>
      <c r="G26" s="111"/>
    </row>
    <row r="27" spans="1:7">
      <c r="A27" s="5"/>
      <c r="B27" s="5"/>
      <c r="C27" s="5"/>
      <c r="D27" s="5"/>
      <c r="E27" s="6"/>
      <c r="F27" s="6"/>
    </row>
    <row r="28" spans="1:7" ht="31.5" customHeight="1">
      <c r="A28" s="236" t="s">
        <v>310</v>
      </c>
      <c r="B28" s="236"/>
      <c r="C28" s="236"/>
      <c r="D28" s="236"/>
      <c r="E28" s="236"/>
      <c r="F28" s="192"/>
    </row>
    <row r="29" spans="1:7">
      <c r="A29" s="194"/>
      <c r="B29" s="194"/>
      <c r="C29" s="194"/>
      <c r="D29" s="194"/>
      <c r="E29" s="207"/>
      <c r="F29" s="127"/>
    </row>
    <row r="30" spans="1:7" ht="31.5" customHeight="1">
      <c r="A30" s="236" t="s">
        <v>210</v>
      </c>
      <c r="B30" s="236"/>
      <c r="C30" s="236"/>
      <c r="D30" s="236"/>
      <c r="E30" s="236"/>
      <c r="F30" s="192"/>
    </row>
    <row r="31" spans="1:7">
      <c r="A31" s="204"/>
      <c r="B31" s="204"/>
      <c r="C31" s="204"/>
      <c r="D31" s="204"/>
      <c r="E31" s="208"/>
      <c r="F31" s="200"/>
    </row>
    <row r="32" spans="1:7">
      <c r="A32" s="237" t="s">
        <v>211</v>
      </c>
      <c r="B32" s="237"/>
      <c r="C32" s="237"/>
      <c r="D32" s="237"/>
      <c r="E32" s="237"/>
      <c r="F32" s="192"/>
    </row>
    <row r="33" spans="1:6">
      <c r="A33" s="204"/>
      <c r="B33" s="204"/>
      <c r="C33" s="204"/>
      <c r="D33" s="204"/>
      <c r="E33" s="208"/>
      <c r="F33" s="6"/>
    </row>
    <row r="34" spans="1:6" ht="28.5" customHeight="1">
      <c r="A34" s="236" t="s">
        <v>21</v>
      </c>
      <c r="B34" s="236"/>
      <c r="C34" s="236"/>
      <c r="D34" s="236"/>
      <c r="E34" s="236"/>
      <c r="F34" s="6"/>
    </row>
    <row r="35" spans="1:6">
      <c r="B35" s="5"/>
      <c r="C35" s="5"/>
      <c r="D35" s="5"/>
      <c r="E35" s="5"/>
      <c r="F35" s="6"/>
    </row>
    <row r="36" spans="1:6">
      <c r="B36" s="5"/>
      <c r="C36" s="5"/>
      <c r="D36" s="5"/>
      <c r="E36" s="5"/>
      <c r="F36" s="6"/>
    </row>
    <row r="37" spans="1:6">
      <c r="A37" s="238" t="s">
        <v>22</v>
      </c>
      <c r="B37" s="238"/>
      <c r="C37" s="238"/>
      <c r="D37" s="238"/>
      <c r="E37" s="238"/>
      <c r="F37" s="91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D39" s="5"/>
      <c r="E39" s="6" t="s">
        <v>25</v>
      </c>
      <c r="F39" s="6"/>
    </row>
    <row r="40" spans="1:6">
      <c r="A40" s="5"/>
      <c r="B40" s="5"/>
      <c r="D40" s="5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  <c r="F42" s="6"/>
    </row>
    <row r="43" spans="1:6">
      <c r="A43" s="5" t="s">
        <v>23</v>
      </c>
      <c r="B43" s="5" t="s">
        <v>165</v>
      </c>
      <c r="D43" s="5"/>
      <c r="E43" s="6" t="s">
        <v>25</v>
      </c>
      <c r="F43" s="6"/>
    </row>
    <row r="44" spans="1:6">
      <c r="A44" s="5"/>
      <c r="B44" s="229" t="s">
        <v>276</v>
      </c>
      <c r="D44" s="229"/>
      <c r="E44" s="6" t="s">
        <v>27</v>
      </c>
      <c r="F44" s="6"/>
    </row>
    <row r="45" spans="1:6">
      <c r="A45" s="5"/>
      <c r="B45" s="5"/>
      <c r="D45" s="5"/>
      <c r="E45" s="6"/>
      <c r="F45" s="6"/>
    </row>
    <row r="46" spans="1:6">
      <c r="A46" s="5"/>
      <c r="B46" s="5"/>
      <c r="D46" s="5"/>
      <c r="E46" s="6"/>
    </row>
    <row r="47" spans="1:6">
      <c r="A47" s="5" t="s">
        <v>28</v>
      </c>
      <c r="B47" s="5" t="s">
        <v>24</v>
      </c>
      <c r="D47" s="5"/>
      <c r="E47" s="6" t="s">
        <v>25</v>
      </c>
    </row>
    <row r="48" spans="1:6">
      <c r="A48" s="5"/>
      <c r="B48" s="227" t="s">
        <v>26</v>
      </c>
      <c r="D48" s="227"/>
      <c r="E48" s="6" t="s">
        <v>27</v>
      </c>
    </row>
  </sheetData>
  <mergeCells count="10">
    <mergeCell ref="A37:E37"/>
    <mergeCell ref="A28:E28"/>
    <mergeCell ref="A30:E30"/>
    <mergeCell ref="A32:E32"/>
    <mergeCell ref="A34:E34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8"/>
  <sheetViews>
    <sheetView topLeftCell="A24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2.57031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201"/>
    </row>
    <row r="2" spans="1:8" ht="36" customHeight="1">
      <c r="A2" s="240" t="s">
        <v>1</v>
      </c>
      <c r="B2" s="240"/>
      <c r="C2" s="240"/>
      <c r="D2" s="240"/>
      <c r="E2" s="240"/>
      <c r="F2" s="202"/>
    </row>
    <row r="3" spans="1:8">
      <c r="A3" s="1"/>
      <c r="B3" s="1"/>
      <c r="C3" s="1"/>
      <c r="D3" s="1"/>
      <c r="E3" s="2"/>
      <c r="F3" s="2"/>
    </row>
    <row r="4" spans="1:8" ht="15" customHeight="1">
      <c r="A4" s="200" t="s">
        <v>2</v>
      </c>
      <c r="B4" s="1"/>
      <c r="C4" s="1"/>
      <c r="D4" s="241" t="s">
        <v>253</v>
      </c>
      <c r="E4" s="241"/>
      <c r="F4" s="203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6" customHeight="1">
      <c r="A7" s="236" t="s">
        <v>222</v>
      </c>
      <c r="B7" s="236"/>
      <c r="C7" s="236"/>
      <c r="D7" s="236"/>
      <c r="E7" s="236"/>
      <c r="F7" s="200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223</v>
      </c>
      <c r="B9" s="236"/>
      <c r="C9" s="236"/>
      <c r="D9" s="236"/>
      <c r="E9" s="236"/>
      <c r="F9" s="200"/>
    </row>
    <row r="10" spans="1:8" ht="15.75" thickBot="1">
      <c r="A10" s="5"/>
      <c r="B10" s="5"/>
      <c r="C10" s="5"/>
      <c r="D10" s="5"/>
      <c r="E10" s="6"/>
      <c r="F10" s="6"/>
      <c r="H10">
        <v>373.6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0.52</v>
      </c>
      <c r="E12" s="148">
        <f>D12*12*$H$10</f>
        <v>2331.2640000000001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1</v>
      </c>
      <c r="E13" s="148">
        <f t="shared" ref="E13:E23" si="0">D13*12*$H$10</f>
        <v>4483.2000000000007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0.8</v>
      </c>
      <c r="E14" s="148">
        <f t="shared" si="0"/>
        <v>3586.5600000000009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2689.92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0.74358270877944321</v>
      </c>
      <c r="E16" s="148">
        <v>3333.63</v>
      </c>
      <c r="F16" s="38"/>
      <c r="G16" s="111"/>
    </row>
    <row r="17" spans="1:7" ht="33" customHeight="1">
      <c r="A17" s="14" t="s">
        <v>13</v>
      </c>
      <c r="B17" s="11" t="s">
        <v>14</v>
      </c>
      <c r="C17" s="11" t="s">
        <v>8</v>
      </c>
      <c r="D17" s="11">
        <v>7.35</v>
      </c>
      <c r="E17" s="148">
        <f t="shared" si="0"/>
        <v>32951.519999999997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3.48</v>
      </c>
      <c r="E18" s="148">
        <f t="shared" si="0"/>
        <v>15601.536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0.26</v>
      </c>
      <c r="E19" s="148">
        <f t="shared" si="0"/>
        <v>1165.6320000000001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4393.5360000000001</v>
      </c>
      <c r="F20" s="38"/>
    </row>
    <row r="21" spans="1:7" ht="25.5">
      <c r="A21" s="14" t="s">
        <v>64</v>
      </c>
      <c r="B21" s="11" t="s">
        <v>16</v>
      </c>
      <c r="C21" s="11" t="s">
        <v>8</v>
      </c>
      <c r="D21" s="80">
        <v>0.61</v>
      </c>
      <c r="E21" s="148">
        <f t="shared" si="0"/>
        <v>2734.7520000000004</v>
      </c>
      <c r="F21" s="38"/>
      <c r="G21" s="111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1569.12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7217.9520000000002</v>
      </c>
      <c r="F23" s="38"/>
      <c r="G23" s="111"/>
    </row>
    <row r="24" spans="1:7">
      <c r="A24" s="220" t="s">
        <v>244</v>
      </c>
      <c r="B24" s="22" t="s">
        <v>240</v>
      </c>
      <c r="C24" s="22" t="s">
        <v>243</v>
      </c>
      <c r="D24" s="22" t="s">
        <v>248</v>
      </c>
      <c r="E24" s="157">
        <v>1854</v>
      </c>
      <c r="F24" s="38"/>
      <c r="G24" s="111"/>
    </row>
    <row r="25" spans="1:7">
      <c r="A25" s="220" t="s">
        <v>244</v>
      </c>
      <c r="B25" s="22" t="s">
        <v>234</v>
      </c>
      <c r="C25" s="22" t="s">
        <v>243</v>
      </c>
      <c r="D25" s="22" t="s">
        <v>248</v>
      </c>
      <c r="E25" s="157">
        <v>4081</v>
      </c>
      <c r="F25" s="38"/>
      <c r="G25" s="111"/>
    </row>
    <row r="26" spans="1:7" ht="19.5" thickBot="1">
      <c r="A26" s="16" t="s">
        <v>32</v>
      </c>
      <c r="B26" s="17"/>
      <c r="C26" s="17"/>
      <c r="D26" s="81"/>
      <c r="E26" s="110">
        <f>SUM(E12:E25)</f>
        <v>87993.622000000018</v>
      </c>
      <c r="F26" s="39"/>
      <c r="G26" s="111"/>
    </row>
    <row r="27" spans="1:7">
      <c r="A27" s="5"/>
      <c r="B27" s="5"/>
      <c r="C27" s="5"/>
      <c r="D27" s="5"/>
      <c r="E27" s="6"/>
      <c r="F27" s="6"/>
    </row>
    <row r="28" spans="1:7" ht="33.75" customHeight="1">
      <c r="A28" s="236" t="s">
        <v>311</v>
      </c>
      <c r="B28" s="236"/>
      <c r="C28" s="236"/>
      <c r="D28" s="236"/>
      <c r="E28" s="236"/>
      <c r="F28" s="192"/>
    </row>
    <row r="29" spans="1:7">
      <c r="A29" s="194"/>
      <c r="B29" s="194"/>
      <c r="C29" s="194"/>
      <c r="D29" s="194"/>
      <c r="E29" s="207"/>
      <c r="F29" s="127"/>
    </row>
    <row r="30" spans="1:7" ht="32.25" customHeight="1">
      <c r="A30" s="236" t="s">
        <v>210</v>
      </c>
      <c r="B30" s="236"/>
      <c r="C30" s="236"/>
      <c r="D30" s="236"/>
      <c r="E30" s="236"/>
      <c r="F30" s="192"/>
    </row>
    <row r="31" spans="1:7">
      <c r="A31" s="204"/>
      <c r="B31" s="204"/>
      <c r="C31" s="204"/>
      <c r="D31" s="204"/>
      <c r="E31" s="208"/>
      <c r="F31" s="200"/>
    </row>
    <row r="32" spans="1:7">
      <c r="A32" s="237" t="s">
        <v>211</v>
      </c>
      <c r="B32" s="237"/>
      <c r="C32" s="237"/>
      <c r="D32" s="237"/>
      <c r="E32" s="237"/>
      <c r="F32" s="192"/>
    </row>
    <row r="33" spans="1:6">
      <c r="A33" s="204"/>
      <c r="B33" s="204"/>
      <c r="C33" s="204"/>
      <c r="D33" s="204"/>
      <c r="E33" s="208"/>
      <c r="F33" s="6"/>
    </row>
    <row r="34" spans="1:6" ht="28.5" customHeight="1">
      <c r="A34" s="236" t="s">
        <v>21</v>
      </c>
      <c r="B34" s="236"/>
      <c r="C34" s="236"/>
      <c r="D34" s="236"/>
      <c r="E34" s="236"/>
      <c r="F34" s="6"/>
    </row>
    <row r="35" spans="1:6">
      <c r="B35" s="5"/>
      <c r="C35" s="5"/>
      <c r="D35" s="5"/>
      <c r="E35" s="5"/>
      <c r="F35" s="6"/>
    </row>
    <row r="36" spans="1:6">
      <c r="B36" s="5"/>
      <c r="C36" s="5"/>
      <c r="D36" s="5"/>
      <c r="E36" s="5"/>
      <c r="F36" s="6"/>
    </row>
    <row r="37" spans="1:6">
      <c r="A37" s="238" t="s">
        <v>22</v>
      </c>
      <c r="B37" s="238"/>
      <c r="C37" s="238"/>
      <c r="D37" s="238"/>
      <c r="E37" s="238"/>
      <c r="F37" s="205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D39" s="5"/>
      <c r="E39" s="6" t="s">
        <v>25</v>
      </c>
      <c r="F39" s="6"/>
    </row>
    <row r="40" spans="1:6">
      <c r="A40" s="5"/>
      <c r="B40" s="5"/>
      <c r="D40" s="5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  <c r="F42" s="6"/>
    </row>
    <row r="43" spans="1:6">
      <c r="A43" s="5" t="s">
        <v>23</v>
      </c>
      <c r="B43" s="5" t="s">
        <v>165</v>
      </c>
      <c r="D43" s="5"/>
      <c r="E43" s="6" t="s">
        <v>25</v>
      </c>
      <c r="F43" s="6"/>
    </row>
    <row r="44" spans="1:6">
      <c r="A44" s="5"/>
      <c r="B44" s="229" t="s">
        <v>276</v>
      </c>
      <c r="D44" s="229"/>
      <c r="E44" s="6" t="s">
        <v>27</v>
      </c>
      <c r="F44" s="6"/>
    </row>
    <row r="45" spans="1:6">
      <c r="A45" s="5"/>
      <c r="B45" s="5"/>
      <c r="D45" s="5"/>
      <c r="E45" s="6"/>
      <c r="F45" s="6"/>
    </row>
    <row r="46" spans="1:6">
      <c r="A46" s="5"/>
      <c r="B46" s="5"/>
      <c r="D46" s="5"/>
      <c r="E46" s="6"/>
    </row>
    <row r="47" spans="1:6">
      <c r="A47" s="5" t="s">
        <v>28</v>
      </c>
      <c r="B47" s="5" t="s">
        <v>24</v>
      </c>
      <c r="D47" s="5"/>
      <c r="E47" s="6" t="s">
        <v>25</v>
      </c>
    </row>
    <row r="48" spans="1:6">
      <c r="A48" s="5"/>
      <c r="B48" s="227" t="s">
        <v>26</v>
      </c>
      <c r="D48" s="227"/>
      <c r="E48" s="6" t="s">
        <v>27</v>
      </c>
    </row>
  </sheetData>
  <mergeCells count="10">
    <mergeCell ref="A37:E37"/>
    <mergeCell ref="A28:E28"/>
    <mergeCell ref="A30:E30"/>
    <mergeCell ref="A32:E32"/>
    <mergeCell ref="A34:E34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6"/>
  <sheetViews>
    <sheetView topLeftCell="A21" workbookViewId="0">
      <selection activeCell="C31" sqref="C31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2.57031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87"/>
    </row>
    <row r="2" spans="1:8" ht="36" customHeight="1">
      <c r="A2" s="240" t="s">
        <v>1</v>
      </c>
      <c r="B2" s="240"/>
      <c r="C2" s="240"/>
      <c r="D2" s="240"/>
      <c r="E2" s="240"/>
      <c r="F2" s="88"/>
    </row>
    <row r="3" spans="1:8">
      <c r="A3" s="1"/>
      <c r="B3" s="1"/>
      <c r="C3" s="1"/>
      <c r="D3" s="1"/>
      <c r="E3" s="2"/>
      <c r="F3" s="2"/>
    </row>
    <row r="4" spans="1:8" ht="15" customHeight="1">
      <c r="A4" s="90" t="s">
        <v>2</v>
      </c>
      <c r="B4" s="1"/>
      <c r="C4" s="1"/>
      <c r="D4" s="241" t="s">
        <v>253</v>
      </c>
      <c r="E4" s="241"/>
      <c r="F4" s="89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6" customHeight="1">
      <c r="A7" s="236" t="s">
        <v>196</v>
      </c>
      <c r="B7" s="236"/>
      <c r="C7" s="236"/>
      <c r="D7" s="236"/>
      <c r="E7" s="236"/>
      <c r="F7" s="90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70</v>
      </c>
      <c r="B9" s="236"/>
      <c r="C9" s="236"/>
      <c r="D9" s="236"/>
      <c r="E9" s="236"/>
      <c r="F9" s="90"/>
    </row>
    <row r="10" spans="1:8" ht="15.75" thickBot="1">
      <c r="A10" s="5"/>
      <c r="B10" s="5"/>
      <c r="C10" s="5"/>
      <c r="D10" s="5"/>
      <c r="E10" s="6"/>
      <c r="F10" s="6"/>
      <c r="H10">
        <v>273.7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1313.7600000000002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1707.8879999999999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1.46</v>
      </c>
      <c r="E14" s="148">
        <f t="shared" si="0"/>
        <v>4795.2239999999993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1970.6399999999996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0.77354463524540251</v>
      </c>
      <c r="E16" s="148">
        <v>2540.63</v>
      </c>
      <c r="F16" s="38"/>
      <c r="G16" s="111"/>
    </row>
    <row r="17" spans="1:7" ht="33" customHeight="1">
      <c r="A17" s="14" t="s">
        <v>13</v>
      </c>
      <c r="B17" s="11" t="s">
        <v>14</v>
      </c>
      <c r="C17" s="11" t="s">
        <v>8</v>
      </c>
      <c r="D17" s="11">
        <v>10.64</v>
      </c>
      <c r="E17" s="148">
        <f t="shared" si="0"/>
        <v>34946.016000000003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10444.392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0.22</v>
      </c>
      <c r="E19" s="148">
        <f t="shared" si="0"/>
        <v>722.56799999999998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3218.712</v>
      </c>
      <c r="F20" s="38"/>
    </row>
    <row r="21" spans="1:7" ht="25.5">
      <c r="A21" s="14" t="s">
        <v>61</v>
      </c>
      <c r="B21" s="11" t="s">
        <v>16</v>
      </c>
      <c r="C21" s="11" t="s">
        <v>8</v>
      </c>
      <c r="D21" s="80">
        <v>1.75</v>
      </c>
      <c r="E21" s="148">
        <f t="shared" si="0"/>
        <v>5747.7</v>
      </c>
      <c r="F21" s="38"/>
      <c r="G21" s="111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1149.5399999999997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5287.884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73844.953999999998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3.75" customHeight="1">
      <c r="A26" s="236" t="s">
        <v>312</v>
      </c>
      <c r="B26" s="236"/>
      <c r="C26" s="236"/>
      <c r="D26" s="236"/>
      <c r="E26" s="236"/>
      <c r="F26" s="192"/>
    </row>
    <row r="27" spans="1:7">
      <c r="A27" s="194"/>
      <c r="B27" s="194"/>
      <c r="C27" s="194"/>
      <c r="D27" s="194"/>
      <c r="E27" s="207"/>
      <c r="F27" s="127"/>
    </row>
    <row r="28" spans="1:7" ht="32.25" customHeight="1">
      <c r="A28" s="236" t="s">
        <v>210</v>
      </c>
      <c r="B28" s="236"/>
      <c r="C28" s="236"/>
      <c r="D28" s="236"/>
      <c r="E28" s="236"/>
      <c r="F28" s="192"/>
    </row>
    <row r="29" spans="1:7">
      <c r="A29" s="204"/>
      <c r="B29" s="204"/>
      <c r="C29" s="204"/>
      <c r="D29" s="204"/>
      <c r="E29" s="208"/>
      <c r="F29" s="200"/>
    </row>
    <row r="30" spans="1:7">
      <c r="A30" s="237" t="s">
        <v>211</v>
      </c>
      <c r="B30" s="237"/>
      <c r="C30" s="237"/>
      <c r="D30" s="237"/>
      <c r="E30" s="237"/>
      <c r="F30" s="192"/>
    </row>
    <row r="31" spans="1:7">
      <c r="A31" s="204"/>
      <c r="B31" s="204"/>
      <c r="C31" s="204"/>
      <c r="D31" s="204"/>
      <c r="E31" s="208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6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91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</sheetData>
  <mergeCells count="10">
    <mergeCell ref="A35:E35"/>
    <mergeCell ref="A26:E26"/>
    <mergeCell ref="A28:E28"/>
    <mergeCell ref="A30:E30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4"/>
  <sheetViews>
    <sheetView topLeftCell="A19" workbookViewId="0">
      <selection activeCell="A33" sqref="A33:E4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87"/>
    </row>
    <row r="2" spans="1:8" ht="36" customHeight="1">
      <c r="A2" s="240" t="s">
        <v>1</v>
      </c>
      <c r="B2" s="240"/>
      <c r="C2" s="240"/>
      <c r="D2" s="240"/>
      <c r="E2" s="240"/>
      <c r="F2" s="88"/>
    </row>
    <row r="3" spans="1:8">
      <c r="A3" s="1"/>
      <c r="B3" s="1"/>
      <c r="C3" s="1"/>
      <c r="D3" s="1"/>
      <c r="E3" s="2"/>
      <c r="F3" s="2"/>
    </row>
    <row r="4" spans="1:8" ht="15" customHeight="1">
      <c r="A4" s="90" t="s">
        <v>2</v>
      </c>
      <c r="B4" s="1"/>
      <c r="C4" s="1"/>
      <c r="D4" s="241" t="s">
        <v>253</v>
      </c>
      <c r="E4" s="241"/>
      <c r="F4" s="89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164</v>
      </c>
      <c r="B7" s="236"/>
      <c r="C7" s="236"/>
      <c r="D7" s="236"/>
      <c r="E7" s="236"/>
      <c r="F7" s="90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71</v>
      </c>
      <c r="B9" s="236"/>
      <c r="C9" s="236"/>
      <c r="D9" s="236"/>
      <c r="E9" s="236"/>
      <c r="F9" s="90"/>
    </row>
    <row r="10" spans="1:8" ht="15.75" thickBot="1">
      <c r="A10" s="5"/>
      <c r="B10" s="5"/>
      <c r="C10" s="5"/>
      <c r="D10" s="5"/>
      <c r="E10" s="6"/>
      <c r="F10" s="6"/>
      <c r="H10">
        <v>272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51">
      <c r="A12" s="14" t="s">
        <v>9</v>
      </c>
      <c r="B12" s="11" t="s">
        <v>105</v>
      </c>
      <c r="C12" s="11" t="s">
        <v>10</v>
      </c>
      <c r="D12" s="12">
        <v>1.47</v>
      </c>
      <c r="E12" s="13">
        <f t="shared" ref="E12:E21" si="0">D12*$H$10*12</f>
        <v>4798.08</v>
      </c>
      <c r="F12" s="38"/>
    </row>
    <row r="13" spans="1:8" ht="51">
      <c r="A13" s="14" t="s">
        <v>34</v>
      </c>
      <c r="B13" s="11" t="s">
        <v>14</v>
      </c>
      <c r="C13" s="11" t="s">
        <v>8</v>
      </c>
      <c r="D13" s="12">
        <v>0.6</v>
      </c>
      <c r="E13" s="13">
        <f t="shared" si="0"/>
        <v>1958.3999999999999</v>
      </c>
      <c r="F13" s="38"/>
    </row>
    <row r="14" spans="1:8" ht="51">
      <c r="A14" s="14" t="s">
        <v>11</v>
      </c>
      <c r="B14" s="11" t="s">
        <v>105</v>
      </c>
      <c r="C14" s="11" t="s">
        <v>12</v>
      </c>
      <c r="D14" s="12">
        <v>0.84</v>
      </c>
      <c r="E14" s="13">
        <v>3298.5</v>
      </c>
      <c r="F14" s="38"/>
      <c r="G14" s="111"/>
    </row>
    <row r="15" spans="1:8" ht="25.5">
      <c r="A15" s="14" t="s">
        <v>13</v>
      </c>
      <c r="B15" s="11" t="s">
        <v>105</v>
      </c>
      <c r="C15" s="11" t="s">
        <v>8</v>
      </c>
      <c r="D15" s="11">
        <v>4.47</v>
      </c>
      <c r="E15" s="13">
        <f t="shared" si="0"/>
        <v>14590.079999999998</v>
      </c>
      <c r="F15" s="38"/>
    </row>
    <row r="16" spans="1:8">
      <c r="A16" s="14" t="s">
        <v>29</v>
      </c>
      <c r="B16" s="11" t="s">
        <v>14</v>
      </c>
      <c r="C16" s="11" t="s">
        <v>8</v>
      </c>
      <c r="D16" s="12">
        <v>3.98</v>
      </c>
      <c r="E16" s="13">
        <f t="shared" si="0"/>
        <v>12990.72</v>
      </c>
      <c r="F16" s="38"/>
    </row>
    <row r="17" spans="1:7" ht="25.5">
      <c r="A17" s="14" t="s">
        <v>15</v>
      </c>
      <c r="B17" s="11" t="s">
        <v>16</v>
      </c>
      <c r="C17" s="11" t="s">
        <v>8</v>
      </c>
      <c r="D17" s="12">
        <v>0.98</v>
      </c>
      <c r="E17" s="13">
        <f t="shared" si="0"/>
        <v>3198.7200000000003</v>
      </c>
      <c r="F17" s="38"/>
    </row>
    <row r="18" spans="1:7" ht="25.5">
      <c r="A18" s="14" t="s">
        <v>61</v>
      </c>
      <c r="B18" s="11" t="s">
        <v>16</v>
      </c>
      <c r="C18" s="11" t="s">
        <v>8</v>
      </c>
      <c r="D18" s="80">
        <v>1.81</v>
      </c>
      <c r="E18" s="13">
        <f t="shared" si="0"/>
        <v>5907.84</v>
      </c>
      <c r="F18" s="38"/>
      <c r="G18" s="111"/>
    </row>
    <row r="19" spans="1:7" ht="25.5">
      <c r="A19" s="14" t="s">
        <v>18</v>
      </c>
      <c r="B19" s="11" t="s">
        <v>16</v>
      </c>
      <c r="C19" s="11" t="s">
        <v>8</v>
      </c>
      <c r="D19" s="11">
        <v>0.35</v>
      </c>
      <c r="E19" s="13">
        <f t="shared" si="0"/>
        <v>1142.3999999999999</v>
      </c>
      <c r="F19" s="38"/>
      <c r="G19" s="111"/>
    </row>
    <row r="20" spans="1:7" ht="25.5">
      <c r="A20" s="14" t="s">
        <v>19</v>
      </c>
      <c r="B20" s="11" t="s">
        <v>14</v>
      </c>
      <c r="C20" s="11" t="s">
        <v>8</v>
      </c>
      <c r="D20" s="11">
        <v>1.66</v>
      </c>
      <c r="E20" s="13">
        <f t="shared" si="0"/>
        <v>5418.24</v>
      </c>
      <c r="F20" s="38"/>
      <c r="G20" s="111"/>
    </row>
    <row r="21" spans="1:7" ht="38.25">
      <c r="A21" s="125" t="s">
        <v>191</v>
      </c>
      <c r="B21" s="11" t="s">
        <v>105</v>
      </c>
      <c r="C21" s="11" t="s">
        <v>8</v>
      </c>
      <c r="D21" s="11">
        <v>3.25</v>
      </c>
      <c r="E21" s="13">
        <f t="shared" si="0"/>
        <v>10608</v>
      </c>
      <c r="F21" s="38"/>
    </row>
    <row r="22" spans="1:7" ht="19.5" thickBot="1">
      <c r="A22" s="16" t="s">
        <v>32</v>
      </c>
      <c r="B22" s="17"/>
      <c r="C22" s="17"/>
      <c r="D22" s="81"/>
      <c r="E22" s="110">
        <f>SUM(E12:E21)</f>
        <v>63910.979999999996</v>
      </c>
      <c r="F22" s="39"/>
      <c r="G22" s="111"/>
    </row>
    <row r="23" spans="1:7">
      <c r="A23" s="5"/>
      <c r="B23" s="5"/>
      <c r="C23" s="5"/>
      <c r="D23" s="5"/>
      <c r="E23" s="6"/>
      <c r="F23" s="6"/>
    </row>
    <row r="24" spans="1:7" ht="29.25" customHeight="1">
      <c r="A24" s="236" t="s">
        <v>337</v>
      </c>
      <c r="B24" s="236"/>
      <c r="C24" s="236"/>
      <c r="D24" s="236"/>
      <c r="E24" s="236"/>
      <c r="F24" s="192"/>
    </row>
    <row r="25" spans="1:7">
      <c r="A25" s="194"/>
      <c r="B25" s="194"/>
      <c r="C25" s="194"/>
      <c r="D25" s="194"/>
      <c r="E25" s="207"/>
      <c r="F25" s="127"/>
    </row>
    <row r="26" spans="1:7" ht="32.25" customHeight="1">
      <c r="A26" s="236" t="s">
        <v>210</v>
      </c>
      <c r="B26" s="236"/>
      <c r="C26" s="236"/>
      <c r="D26" s="236"/>
      <c r="E26" s="236"/>
      <c r="F26" s="192"/>
    </row>
    <row r="27" spans="1:7">
      <c r="A27" s="204"/>
      <c r="B27" s="204"/>
      <c r="C27" s="204"/>
      <c r="D27" s="204"/>
      <c r="E27" s="208"/>
      <c r="F27" s="200"/>
    </row>
    <row r="28" spans="1:7">
      <c r="A28" s="237" t="s">
        <v>211</v>
      </c>
      <c r="B28" s="237"/>
      <c r="C28" s="237"/>
      <c r="D28" s="237"/>
      <c r="E28" s="237"/>
      <c r="F28" s="192"/>
    </row>
    <row r="29" spans="1:7">
      <c r="A29" s="204"/>
      <c r="B29" s="204"/>
      <c r="C29" s="204"/>
      <c r="D29" s="204"/>
      <c r="E29" s="208"/>
      <c r="F29" s="6"/>
    </row>
    <row r="30" spans="1:7" ht="28.5" customHeight="1">
      <c r="A30" s="236" t="s">
        <v>21</v>
      </c>
      <c r="B30" s="236"/>
      <c r="C30" s="236"/>
      <c r="D30" s="236"/>
      <c r="E30" s="236"/>
      <c r="F30" s="6"/>
    </row>
    <row r="31" spans="1:7">
      <c r="B31" s="5"/>
      <c r="C31" s="5"/>
      <c r="D31" s="5"/>
      <c r="E31" s="5"/>
      <c r="F31" s="6"/>
    </row>
    <row r="32" spans="1:7">
      <c r="B32" s="5"/>
      <c r="C32" s="5"/>
      <c r="D32" s="5"/>
      <c r="E32" s="5"/>
      <c r="F32" s="6"/>
    </row>
    <row r="33" spans="1:6">
      <c r="A33" s="238" t="s">
        <v>22</v>
      </c>
      <c r="B33" s="238"/>
      <c r="C33" s="238"/>
      <c r="D33" s="238"/>
      <c r="E33" s="238"/>
      <c r="F33" s="91"/>
    </row>
    <row r="34" spans="1:6">
      <c r="A34" s="5"/>
      <c r="B34" s="5"/>
      <c r="C34" s="5"/>
      <c r="D34" s="5"/>
      <c r="E34" s="6"/>
      <c r="F34" s="6"/>
    </row>
    <row r="35" spans="1:6">
      <c r="A35" s="5" t="s">
        <v>351</v>
      </c>
      <c r="B35" s="5" t="s">
        <v>352</v>
      </c>
      <c r="D35" s="5"/>
      <c r="E35" s="6" t="s">
        <v>25</v>
      </c>
      <c r="F35" s="6"/>
    </row>
    <row r="36" spans="1:6">
      <c r="A36" s="5"/>
      <c r="B36" s="5"/>
      <c r="D36" s="5"/>
      <c r="E36" s="6" t="s">
        <v>27</v>
      </c>
      <c r="F36" s="6"/>
    </row>
    <row r="37" spans="1:6">
      <c r="A37" s="5"/>
      <c r="B37" s="5"/>
      <c r="D37" s="5"/>
      <c r="E37" s="6"/>
      <c r="F37" s="6"/>
    </row>
    <row r="38" spans="1:6">
      <c r="A38" s="5"/>
      <c r="B38" s="5"/>
      <c r="D38" s="5"/>
      <c r="E38" s="6"/>
      <c r="F38" s="6"/>
    </row>
    <row r="39" spans="1:6">
      <c r="A39" s="5" t="s">
        <v>23</v>
      </c>
      <c r="B39" s="5" t="s">
        <v>165</v>
      </c>
      <c r="D39" s="5"/>
      <c r="E39" s="6" t="s">
        <v>25</v>
      </c>
      <c r="F39" s="6"/>
    </row>
    <row r="40" spans="1:6">
      <c r="A40" s="5"/>
      <c r="B40" s="229" t="s">
        <v>276</v>
      </c>
      <c r="D40" s="229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</row>
    <row r="43" spans="1:6">
      <c r="A43" s="5" t="s">
        <v>28</v>
      </c>
      <c r="B43" s="5" t="s">
        <v>24</v>
      </c>
      <c r="D43" s="5"/>
      <c r="E43" s="6" t="s">
        <v>25</v>
      </c>
    </row>
    <row r="44" spans="1:6">
      <c r="A44" s="5"/>
      <c r="B44" s="227" t="s">
        <v>26</v>
      </c>
      <c r="D44" s="227"/>
      <c r="E44" s="6" t="s">
        <v>27</v>
      </c>
    </row>
  </sheetData>
  <mergeCells count="10">
    <mergeCell ref="A33:E33"/>
    <mergeCell ref="A24:E24"/>
    <mergeCell ref="A26:E26"/>
    <mergeCell ref="A28:E28"/>
    <mergeCell ref="A30:E30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75"/>
  <sheetViews>
    <sheetView topLeftCell="A22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9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89.25" customHeight="1">
      <c r="A7" s="236" t="s">
        <v>166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72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436.6</v>
      </c>
    </row>
    <row r="11" spans="1:8" ht="84.7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D12*$H$10*12</f>
        <v>2095.6800000000003</v>
      </c>
      <c r="F12" s="37"/>
    </row>
    <row r="13" spans="1:8" ht="60">
      <c r="A13" s="147" t="s">
        <v>112</v>
      </c>
      <c r="B13" s="12" t="s">
        <v>111</v>
      </c>
      <c r="C13" s="11" t="s">
        <v>8</v>
      </c>
      <c r="D13" s="15">
        <v>0.52</v>
      </c>
      <c r="E13" s="148">
        <f t="shared" ref="E13:E22" si="0">D13*$H$10*12</f>
        <v>2724.384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1.37</v>
      </c>
      <c r="E14" s="148">
        <f t="shared" si="0"/>
        <v>7177.7040000000006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3143.5199999999995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0.24085356542983663</v>
      </c>
      <c r="E16" s="148">
        <v>1261.8800000000001</v>
      </c>
      <c r="F16" s="38"/>
      <c r="G16" s="111"/>
    </row>
    <row r="17" spans="1:10" ht="25.5">
      <c r="A17" s="14" t="s">
        <v>13</v>
      </c>
      <c r="B17" s="11" t="s">
        <v>105</v>
      </c>
      <c r="C17" s="11" t="s">
        <v>8</v>
      </c>
      <c r="D17" s="11">
        <v>7.68</v>
      </c>
      <c r="E17" s="148">
        <f t="shared" si="0"/>
        <v>40237.056000000004</v>
      </c>
      <c r="F17" s="38"/>
    </row>
    <row r="18" spans="1:10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16660.656000000003</v>
      </c>
      <c r="F18" s="38"/>
    </row>
    <row r="19" spans="1:10">
      <c r="A19" s="14" t="s">
        <v>33</v>
      </c>
      <c r="B19" s="11" t="s">
        <v>105</v>
      </c>
      <c r="C19" s="11" t="s">
        <v>8</v>
      </c>
      <c r="D19" s="12">
        <v>0.43</v>
      </c>
      <c r="E19" s="148">
        <f t="shared" si="0"/>
        <v>2252.8559999999998</v>
      </c>
      <c r="F19" s="38"/>
    </row>
    <row r="20" spans="1:10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5134.4160000000002</v>
      </c>
      <c r="F20" s="38"/>
    </row>
    <row r="21" spans="1:10" ht="25.5">
      <c r="A21" s="14" t="s">
        <v>18</v>
      </c>
      <c r="B21" s="11" t="s">
        <v>16</v>
      </c>
      <c r="C21" s="11" t="s">
        <v>8</v>
      </c>
      <c r="D21" s="11">
        <v>0.35</v>
      </c>
      <c r="E21" s="148">
        <f t="shared" si="0"/>
        <v>1833.72</v>
      </c>
      <c r="F21" s="38"/>
      <c r="G21" s="111"/>
    </row>
    <row r="22" spans="1:10" ht="25.5">
      <c r="A22" s="14" t="s">
        <v>19</v>
      </c>
      <c r="B22" s="11" t="s">
        <v>14</v>
      </c>
      <c r="C22" s="11" t="s">
        <v>8</v>
      </c>
      <c r="D22" s="11">
        <v>1.61</v>
      </c>
      <c r="E22" s="148">
        <f t="shared" si="0"/>
        <v>8435.112000000001</v>
      </c>
      <c r="F22" s="38"/>
      <c r="G22" s="111"/>
    </row>
    <row r="23" spans="1:10" ht="25.5">
      <c r="A23" s="21" t="s">
        <v>94</v>
      </c>
      <c r="B23" s="22" t="s">
        <v>235</v>
      </c>
      <c r="C23" s="22" t="s">
        <v>120</v>
      </c>
      <c r="D23" s="22" t="s">
        <v>248</v>
      </c>
      <c r="E23" s="157">
        <v>541.58000000000004</v>
      </c>
      <c r="F23" s="38"/>
      <c r="G23" s="111"/>
    </row>
    <row r="24" spans="1:10">
      <c r="A24" s="21" t="s">
        <v>262</v>
      </c>
      <c r="B24" s="22" t="s">
        <v>233</v>
      </c>
      <c r="C24" s="22" t="s">
        <v>120</v>
      </c>
      <c r="D24" s="22" t="s">
        <v>248</v>
      </c>
      <c r="E24" s="157">
        <v>7703</v>
      </c>
      <c r="F24" s="38"/>
      <c r="G24" s="111"/>
    </row>
    <row r="25" spans="1:10">
      <c r="A25" s="21" t="s">
        <v>263</v>
      </c>
      <c r="B25" s="22" t="s">
        <v>233</v>
      </c>
      <c r="C25" s="22" t="s">
        <v>120</v>
      </c>
      <c r="D25" s="22" t="s">
        <v>248</v>
      </c>
      <c r="E25" s="157">
        <v>2144</v>
      </c>
      <c r="F25" s="38"/>
      <c r="G25" s="111"/>
    </row>
    <row r="26" spans="1:10">
      <c r="A26" s="21" t="s">
        <v>244</v>
      </c>
      <c r="B26" s="22" t="s">
        <v>208</v>
      </c>
      <c r="C26" s="22" t="s">
        <v>120</v>
      </c>
      <c r="D26" s="22" t="s">
        <v>248</v>
      </c>
      <c r="E26" s="157">
        <v>1898</v>
      </c>
      <c r="F26" s="38"/>
      <c r="G26" s="111"/>
    </row>
    <row r="27" spans="1:10" ht="19.5" thickBot="1">
      <c r="A27" s="16" t="s">
        <v>32</v>
      </c>
      <c r="B27" s="17"/>
      <c r="C27" s="17"/>
      <c r="D27" s="81"/>
      <c r="E27" s="110">
        <f>SUM(E12:E26)</f>
        <v>103243.564</v>
      </c>
      <c r="F27" s="39"/>
      <c r="H27" s="111"/>
    </row>
    <row r="28" spans="1:10">
      <c r="A28" s="5"/>
      <c r="B28" s="5"/>
      <c r="C28" s="5"/>
      <c r="D28" s="5"/>
      <c r="E28" s="6"/>
      <c r="F28" s="6"/>
    </row>
    <row r="29" spans="1:10" ht="30" customHeight="1">
      <c r="A29" s="236" t="s">
        <v>313</v>
      </c>
      <c r="B29" s="236"/>
      <c r="C29" s="236"/>
      <c r="D29" s="236"/>
      <c r="E29" s="236"/>
      <c r="F29" s="192"/>
    </row>
    <row r="30" spans="1:10">
      <c r="A30" s="194"/>
      <c r="B30" s="194"/>
      <c r="C30" s="194"/>
      <c r="D30" s="194"/>
      <c r="E30" s="207"/>
      <c r="F30" s="127"/>
      <c r="I30" s="241"/>
      <c r="J30" s="241"/>
    </row>
    <row r="31" spans="1:10">
      <c r="A31" s="236" t="s">
        <v>210</v>
      </c>
      <c r="B31" s="236"/>
      <c r="C31" s="236"/>
      <c r="D31" s="236"/>
      <c r="E31" s="236"/>
      <c r="F31" s="192"/>
    </row>
    <row r="32" spans="1:10">
      <c r="A32" s="204"/>
      <c r="B32" s="204"/>
      <c r="C32" s="204"/>
      <c r="D32" s="204"/>
      <c r="E32" s="208"/>
      <c r="F32" s="200"/>
    </row>
    <row r="33" spans="1:6">
      <c r="A33" s="237" t="s">
        <v>211</v>
      </c>
      <c r="B33" s="237"/>
      <c r="C33" s="237"/>
      <c r="D33" s="237"/>
      <c r="E33" s="237"/>
      <c r="F33" s="192"/>
    </row>
    <row r="34" spans="1:6">
      <c r="A34" s="204"/>
      <c r="B34" s="204"/>
      <c r="C34" s="204"/>
      <c r="D34" s="204"/>
      <c r="E34" s="208"/>
      <c r="F34" s="6"/>
    </row>
    <row r="35" spans="1:6" ht="32.25" customHeight="1">
      <c r="A35" s="236" t="s">
        <v>21</v>
      </c>
      <c r="B35" s="236"/>
      <c r="C35" s="236"/>
      <c r="D35" s="236"/>
      <c r="E35" s="236"/>
      <c r="F35" s="6"/>
    </row>
    <row r="36" spans="1:6">
      <c r="A36" s="200"/>
      <c r="B36" s="200"/>
      <c r="C36" s="200"/>
      <c r="D36" s="200"/>
      <c r="E36" s="200"/>
      <c r="F36" s="6"/>
    </row>
    <row r="37" spans="1:6">
      <c r="A37" s="238" t="s">
        <v>22</v>
      </c>
      <c r="B37" s="238"/>
      <c r="C37" s="238"/>
      <c r="D37" s="238"/>
      <c r="E37" s="238"/>
      <c r="F37" s="97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D39" s="5"/>
      <c r="E39" s="6" t="s">
        <v>25</v>
      </c>
      <c r="F39" s="6"/>
    </row>
    <row r="40" spans="1:6">
      <c r="A40" s="5"/>
      <c r="B40" s="5"/>
      <c r="D40" s="5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  <c r="F42" s="6"/>
    </row>
    <row r="43" spans="1:6">
      <c r="A43" s="5" t="s">
        <v>23</v>
      </c>
      <c r="B43" s="5" t="s">
        <v>165</v>
      </c>
      <c r="D43" s="5"/>
      <c r="E43" s="6" t="s">
        <v>25</v>
      </c>
      <c r="F43" s="6"/>
    </row>
    <row r="44" spans="1:6">
      <c r="A44" s="5"/>
      <c r="B44" s="229" t="s">
        <v>276</v>
      </c>
      <c r="D44" s="229"/>
      <c r="E44" s="6" t="s">
        <v>27</v>
      </c>
      <c r="F44" s="6"/>
    </row>
    <row r="45" spans="1:6">
      <c r="A45" s="5"/>
      <c r="B45" s="5"/>
      <c r="D45" s="5"/>
      <c r="E45" s="6"/>
      <c r="F45" s="6"/>
    </row>
    <row r="46" spans="1:6">
      <c r="A46" s="5"/>
      <c r="B46" s="5"/>
      <c r="D46" s="5"/>
      <c r="E46" s="6"/>
    </row>
    <row r="47" spans="1:6">
      <c r="A47" s="5" t="s">
        <v>28</v>
      </c>
      <c r="B47" s="5" t="s">
        <v>24</v>
      </c>
      <c r="D47" s="5"/>
      <c r="E47" s="6" t="s">
        <v>25</v>
      </c>
    </row>
    <row r="48" spans="1:6">
      <c r="A48" s="5"/>
      <c r="B48" s="227" t="s">
        <v>26</v>
      </c>
      <c r="D48" s="227"/>
      <c r="E48" s="6" t="s">
        <v>27</v>
      </c>
    </row>
    <row r="75" spans="1:1">
      <c r="A75" t="s">
        <v>103</v>
      </c>
    </row>
  </sheetData>
  <mergeCells count="11">
    <mergeCell ref="A37:E37"/>
    <mergeCell ref="A29:E29"/>
    <mergeCell ref="A31:E31"/>
    <mergeCell ref="A33:E33"/>
    <mergeCell ref="A35:E35"/>
    <mergeCell ref="I30:J30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72"/>
  <sheetViews>
    <sheetView topLeftCell="A24" workbookViewId="0">
      <selection activeCell="A34" sqref="A34:E4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0.425781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3.75" customHeight="1">
      <c r="A7" s="236" t="s">
        <v>167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73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277.8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D12*$H$10*12</f>
        <v>1333.44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2" si="0">D13*$H$10*12</f>
        <v>1733.4720000000002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1.44</v>
      </c>
      <c r="E14" s="148">
        <f t="shared" si="0"/>
        <v>4800.384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2000.16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0.50392368610511162</v>
      </c>
      <c r="E16" s="148">
        <v>1679.88</v>
      </c>
      <c r="F16" s="38"/>
      <c r="G16" s="111"/>
    </row>
    <row r="17" spans="1:7" ht="31.5" customHeight="1">
      <c r="A17" s="14" t="s">
        <v>13</v>
      </c>
      <c r="B17" s="11" t="s">
        <v>105</v>
      </c>
      <c r="C17" s="11" t="s">
        <v>8</v>
      </c>
      <c r="D17" s="11">
        <v>7.56</v>
      </c>
      <c r="E17" s="148">
        <f t="shared" si="0"/>
        <v>25202.016000000003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10600.848000000002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80">
        <f>E19/12/H10</f>
        <v>0.71094312455003594</v>
      </c>
      <c r="E19" s="148">
        <v>2370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3266.9280000000003</v>
      </c>
      <c r="F20" s="38"/>
    </row>
    <row r="21" spans="1:7" ht="25.5">
      <c r="A21" s="14" t="s">
        <v>18</v>
      </c>
      <c r="B21" s="11" t="s">
        <v>16</v>
      </c>
      <c r="C21" s="11" t="s">
        <v>8</v>
      </c>
      <c r="D21" s="11">
        <v>0.35</v>
      </c>
      <c r="E21" s="148">
        <f t="shared" si="0"/>
        <v>1166.76</v>
      </c>
      <c r="F21" s="38"/>
      <c r="G21" s="111"/>
    </row>
    <row r="22" spans="1:7" ht="25.5">
      <c r="A22" s="14" t="s">
        <v>19</v>
      </c>
      <c r="B22" s="11" t="s">
        <v>14</v>
      </c>
      <c r="C22" s="11" t="s">
        <v>8</v>
      </c>
      <c r="D22" s="11">
        <v>1.61</v>
      </c>
      <c r="E22" s="148">
        <f t="shared" si="0"/>
        <v>5367.0960000000005</v>
      </c>
      <c r="F22" s="38"/>
      <c r="G22" s="111"/>
    </row>
    <row r="23" spans="1:7" ht="19.5" thickBot="1">
      <c r="A23" s="16" t="s">
        <v>32</v>
      </c>
      <c r="B23" s="17"/>
      <c r="C23" s="17"/>
      <c r="D23" s="81"/>
      <c r="E23" s="110">
        <f>SUM(E12:E22)</f>
        <v>59520.983999999997</v>
      </c>
      <c r="F23" s="39"/>
      <c r="G23" s="111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236" t="s">
        <v>314</v>
      </c>
      <c r="B25" s="236"/>
      <c r="C25" s="236"/>
      <c r="D25" s="236"/>
      <c r="E25" s="236"/>
      <c r="F25" s="192"/>
    </row>
    <row r="26" spans="1:7">
      <c r="A26" s="194"/>
      <c r="B26" s="194"/>
      <c r="C26" s="194"/>
      <c r="D26" s="194"/>
      <c r="E26" s="207"/>
      <c r="F26" s="127"/>
    </row>
    <row r="27" spans="1:7" ht="32.25" customHeight="1">
      <c r="A27" s="236" t="s">
        <v>210</v>
      </c>
      <c r="B27" s="236"/>
      <c r="C27" s="236"/>
      <c r="D27" s="236"/>
      <c r="E27" s="236"/>
      <c r="F27" s="192"/>
    </row>
    <row r="28" spans="1:7">
      <c r="A28" s="204"/>
      <c r="B28" s="204"/>
      <c r="C28" s="204"/>
      <c r="D28" s="204"/>
      <c r="E28" s="208"/>
      <c r="F28" s="200"/>
    </row>
    <row r="29" spans="1:7">
      <c r="A29" s="237" t="s">
        <v>211</v>
      </c>
      <c r="B29" s="237"/>
      <c r="C29" s="237"/>
      <c r="D29" s="237"/>
      <c r="E29" s="237"/>
      <c r="F29" s="192"/>
    </row>
    <row r="30" spans="1:7">
      <c r="A30" s="204"/>
      <c r="B30" s="204"/>
      <c r="C30" s="204"/>
      <c r="D30" s="204"/>
      <c r="E30" s="208"/>
      <c r="F30" s="6"/>
    </row>
    <row r="31" spans="1:7" ht="28.5" customHeight="1">
      <c r="A31" s="236" t="s">
        <v>21</v>
      </c>
      <c r="B31" s="236"/>
      <c r="C31" s="236"/>
      <c r="D31" s="236"/>
      <c r="E31" s="236"/>
      <c r="F31" s="6"/>
    </row>
    <row r="32" spans="1:7">
      <c r="B32" s="5"/>
      <c r="C32" s="5"/>
      <c r="D32" s="5"/>
      <c r="E32" s="5"/>
      <c r="F32" s="6"/>
    </row>
    <row r="33" spans="1:6">
      <c r="B33" s="5"/>
      <c r="C33" s="5"/>
      <c r="D33" s="5"/>
      <c r="E33" s="5"/>
      <c r="F33" s="6"/>
    </row>
    <row r="34" spans="1:6">
      <c r="A34" s="238" t="s">
        <v>22</v>
      </c>
      <c r="B34" s="238"/>
      <c r="C34" s="238"/>
      <c r="D34" s="238"/>
      <c r="E34" s="238"/>
      <c r="F34" s="97"/>
    </row>
    <row r="35" spans="1:6">
      <c r="A35" s="5"/>
      <c r="B35" s="5"/>
      <c r="C35" s="5"/>
      <c r="D35" s="5"/>
      <c r="E35" s="6"/>
      <c r="F35" s="6"/>
    </row>
    <row r="36" spans="1:6">
      <c r="A36" s="5" t="s">
        <v>351</v>
      </c>
      <c r="B36" s="5" t="s">
        <v>352</v>
      </c>
      <c r="D36" s="5"/>
      <c r="E36" s="6" t="s">
        <v>25</v>
      </c>
      <c r="F36" s="6"/>
    </row>
    <row r="37" spans="1:6">
      <c r="A37" s="5"/>
      <c r="B37" s="5"/>
      <c r="D37" s="5"/>
      <c r="E37" s="6" t="s">
        <v>27</v>
      </c>
      <c r="F37" s="6"/>
    </row>
    <row r="38" spans="1:6">
      <c r="A38" s="5"/>
      <c r="B38" s="5"/>
      <c r="D38" s="5"/>
      <c r="E38" s="6"/>
      <c r="F38" s="6"/>
    </row>
    <row r="39" spans="1:6">
      <c r="A39" s="5"/>
      <c r="B39" s="5"/>
      <c r="D39" s="5"/>
      <c r="E39" s="6"/>
      <c r="F39" s="6"/>
    </row>
    <row r="40" spans="1:6">
      <c r="A40" s="5" t="s">
        <v>23</v>
      </c>
      <c r="B40" s="5" t="s">
        <v>165</v>
      </c>
      <c r="D40" s="5"/>
      <c r="E40" s="6" t="s">
        <v>25</v>
      </c>
      <c r="F40" s="6"/>
    </row>
    <row r="41" spans="1:6">
      <c r="A41" s="5"/>
      <c r="B41" s="229" t="s">
        <v>276</v>
      </c>
      <c r="D41" s="229"/>
      <c r="E41" s="6" t="s">
        <v>27</v>
      </c>
      <c r="F41" s="6"/>
    </row>
    <row r="42" spans="1:6">
      <c r="A42" s="5"/>
      <c r="B42" s="5"/>
      <c r="D42" s="5"/>
      <c r="E42" s="6"/>
      <c r="F42" s="6"/>
    </row>
    <row r="43" spans="1:6">
      <c r="A43" s="5"/>
      <c r="B43" s="5"/>
      <c r="D43" s="5"/>
      <c r="E43" s="6"/>
    </row>
    <row r="44" spans="1:6">
      <c r="A44" s="5" t="s">
        <v>28</v>
      </c>
      <c r="B44" s="5" t="s">
        <v>24</v>
      </c>
      <c r="D44" s="5"/>
      <c r="E44" s="6" t="s">
        <v>25</v>
      </c>
    </row>
    <row r="45" spans="1:6">
      <c r="A45" s="5"/>
      <c r="B45" s="227" t="s">
        <v>26</v>
      </c>
      <c r="D45" s="227"/>
      <c r="E45" s="6" t="s">
        <v>27</v>
      </c>
    </row>
    <row r="72" spans="1:1">
      <c r="A72" t="s">
        <v>103</v>
      </c>
    </row>
  </sheetData>
  <mergeCells count="10">
    <mergeCell ref="A34:E34"/>
    <mergeCell ref="A25:E25"/>
    <mergeCell ref="A27:E27"/>
    <mergeCell ref="A29:E29"/>
    <mergeCell ref="A31:E31"/>
    <mergeCell ref="A1:E1"/>
    <mergeCell ref="A2:E2"/>
    <mergeCell ref="D4:E4"/>
    <mergeCell ref="A7:E7"/>
    <mergeCell ref="A9:E9"/>
  </mergeCells>
  <pageMargins left="0.24" right="0.21" top="0.26" bottom="0.32" header="0.22" footer="0.2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69"/>
  <sheetViews>
    <sheetView topLeftCell="A23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236" t="s">
        <v>113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75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294.2</v>
      </c>
    </row>
    <row r="11" spans="1:8" ht="77.2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D12*$H$10*12</f>
        <v>1412.16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2" si="0">D13*$H$10*12</f>
        <v>1835.808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1.36</v>
      </c>
      <c r="E14" s="148">
        <f t="shared" si="0"/>
        <v>4801.3440000000001</v>
      </c>
      <c r="F14" s="38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2118.2399999999998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0.47583276682528897</v>
      </c>
      <c r="E16" s="148">
        <v>1679.88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8.98</v>
      </c>
      <c r="E17" s="148">
        <f t="shared" si="0"/>
        <v>31702.992000000002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11226.672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0.28000000000000003</v>
      </c>
      <c r="E19" s="148">
        <f t="shared" si="0"/>
        <v>988.51200000000006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3459.7919999999995</v>
      </c>
      <c r="F20" s="38"/>
    </row>
    <row r="21" spans="1:7" ht="25.5">
      <c r="A21" s="14" t="s">
        <v>18</v>
      </c>
      <c r="B21" s="11" t="s">
        <v>16</v>
      </c>
      <c r="C21" s="11" t="s">
        <v>8</v>
      </c>
      <c r="D21" s="11">
        <v>0.35</v>
      </c>
      <c r="E21" s="148">
        <f t="shared" si="0"/>
        <v>1235.6399999999999</v>
      </c>
      <c r="F21" s="38"/>
      <c r="G21" s="111"/>
    </row>
    <row r="22" spans="1:7" ht="25.5">
      <c r="A22" s="14" t="s">
        <v>19</v>
      </c>
      <c r="B22" s="11" t="s">
        <v>14</v>
      </c>
      <c r="C22" s="11" t="s">
        <v>8</v>
      </c>
      <c r="D22" s="11">
        <v>1.61</v>
      </c>
      <c r="E22" s="148">
        <f t="shared" si="0"/>
        <v>5683.9440000000004</v>
      </c>
      <c r="F22" s="38"/>
      <c r="G22" s="111"/>
    </row>
    <row r="23" spans="1:7" ht="25.5">
      <c r="A23" s="21" t="s">
        <v>315</v>
      </c>
      <c r="B23" s="22" t="s">
        <v>236</v>
      </c>
      <c r="C23" s="22" t="s">
        <v>120</v>
      </c>
      <c r="D23" s="22" t="s">
        <v>249</v>
      </c>
      <c r="E23" s="157">
        <v>2048.41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68193.394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1.5" customHeight="1">
      <c r="A26" s="236" t="s">
        <v>316</v>
      </c>
      <c r="B26" s="236"/>
      <c r="C26" s="236"/>
      <c r="D26" s="236"/>
      <c r="E26" s="236"/>
      <c r="F26" s="192"/>
    </row>
    <row r="27" spans="1:7">
      <c r="A27" s="194"/>
      <c r="B27" s="194"/>
      <c r="C27" s="194"/>
      <c r="D27" s="194"/>
      <c r="E27" s="207"/>
      <c r="F27" s="127"/>
    </row>
    <row r="28" spans="1:7" ht="33.75" customHeight="1">
      <c r="A28" s="236" t="s">
        <v>210</v>
      </c>
      <c r="B28" s="236"/>
      <c r="C28" s="236"/>
      <c r="D28" s="236"/>
      <c r="E28" s="236"/>
      <c r="F28" s="192"/>
    </row>
    <row r="29" spans="1:7">
      <c r="A29" s="204"/>
      <c r="B29" s="204"/>
      <c r="C29" s="204"/>
      <c r="D29" s="204"/>
      <c r="E29" s="208"/>
      <c r="F29" s="200"/>
    </row>
    <row r="30" spans="1:7">
      <c r="A30" s="237" t="s">
        <v>211</v>
      </c>
      <c r="B30" s="237"/>
      <c r="C30" s="237"/>
      <c r="D30" s="237"/>
      <c r="E30" s="237"/>
      <c r="F30" s="192"/>
    </row>
    <row r="31" spans="1:7">
      <c r="A31" s="204"/>
      <c r="B31" s="204"/>
      <c r="C31" s="204"/>
      <c r="D31" s="204"/>
      <c r="E31" s="208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6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69" spans="1:1">
      <c r="A69" t="s">
        <v>103</v>
      </c>
    </row>
  </sheetData>
  <mergeCells count="10">
    <mergeCell ref="A35:E35"/>
    <mergeCell ref="A26:E26"/>
    <mergeCell ref="A28:E28"/>
    <mergeCell ref="A30:E30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68"/>
  <sheetViews>
    <sheetView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1.140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2.25" customHeight="1">
      <c r="A7" s="236" t="s">
        <v>168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76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282.89999999999998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D12*$H$10*12</f>
        <v>1357.92</v>
      </c>
      <c r="F12" s="37"/>
    </row>
    <row r="13" spans="1:8" ht="60">
      <c r="A13" s="147" t="s">
        <v>112</v>
      </c>
      <c r="B13" s="12" t="s">
        <v>111</v>
      </c>
      <c r="C13" s="11" t="s">
        <v>8</v>
      </c>
      <c r="D13" s="15">
        <v>0.52</v>
      </c>
      <c r="E13" s="148">
        <f t="shared" ref="E13:E22" si="0">D13*$H$10*12</f>
        <v>1765.296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1.06</v>
      </c>
      <c r="E14" s="148">
        <f t="shared" si="0"/>
        <v>3598.4879999999994</v>
      </c>
      <c r="F14" s="38"/>
    </row>
    <row r="15" spans="1:8" ht="51">
      <c r="A15" s="14" t="s">
        <v>34</v>
      </c>
      <c r="B15" s="11" t="s">
        <v>14</v>
      </c>
      <c r="C15" s="11" t="s">
        <v>8</v>
      </c>
      <c r="D15" s="12">
        <v>1.04</v>
      </c>
      <c r="E15" s="148">
        <f t="shared" si="0"/>
        <v>3530.5920000000001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0.47628137150936734</v>
      </c>
      <c r="E16" s="148">
        <v>1616.88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6.68</v>
      </c>
      <c r="E17" s="148">
        <f t="shared" si="0"/>
        <v>22677.263999999996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2.98</v>
      </c>
      <c r="E18" s="148">
        <f t="shared" si="0"/>
        <v>10116.503999999999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0.26</v>
      </c>
      <c r="E19" s="148">
        <f t="shared" si="0"/>
        <v>882.64800000000002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0.89</v>
      </c>
      <c r="E20" s="148">
        <f t="shared" si="0"/>
        <v>3021.3719999999998</v>
      </c>
      <c r="F20" s="38"/>
    </row>
    <row r="21" spans="1:7" ht="25.5">
      <c r="A21" s="14" t="s">
        <v>18</v>
      </c>
      <c r="B21" s="11" t="s">
        <v>16</v>
      </c>
      <c r="C21" s="11" t="s">
        <v>8</v>
      </c>
      <c r="D21" s="11">
        <v>0.32</v>
      </c>
      <c r="E21" s="148">
        <f t="shared" si="0"/>
        <v>1086.3359999999998</v>
      </c>
      <c r="F21" s="38"/>
      <c r="G21" s="111"/>
    </row>
    <row r="22" spans="1:7" ht="25.5">
      <c r="A22" s="14" t="s">
        <v>19</v>
      </c>
      <c r="B22" s="11" t="s">
        <v>14</v>
      </c>
      <c r="C22" s="11" t="s">
        <v>8</v>
      </c>
      <c r="D22" s="11">
        <v>0.56999999999999995</v>
      </c>
      <c r="E22" s="148">
        <f t="shared" si="0"/>
        <v>1935.0359999999998</v>
      </c>
      <c r="F22" s="38"/>
      <c r="G22" s="111"/>
    </row>
    <row r="23" spans="1:7">
      <c r="A23" s="21" t="s">
        <v>246</v>
      </c>
      <c r="B23" s="22" t="s">
        <v>231</v>
      </c>
      <c r="C23" s="22" t="s">
        <v>120</v>
      </c>
      <c r="D23" s="22" t="s">
        <v>248</v>
      </c>
      <c r="E23" s="157">
        <v>8410</v>
      </c>
      <c r="F23" s="38"/>
      <c r="G23" s="111"/>
    </row>
    <row r="24" spans="1:7">
      <c r="A24" s="21" t="s">
        <v>232</v>
      </c>
      <c r="B24" s="22" t="s">
        <v>237</v>
      </c>
      <c r="C24" s="22" t="s">
        <v>120</v>
      </c>
      <c r="D24" s="22" t="s">
        <v>248</v>
      </c>
      <c r="E24" s="157">
        <v>7576</v>
      </c>
      <c r="F24" s="38"/>
      <c r="G24" s="111"/>
    </row>
    <row r="25" spans="1:7" ht="25.5">
      <c r="A25" s="21" t="s">
        <v>315</v>
      </c>
      <c r="B25" s="22" t="s">
        <v>231</v>
      </c>
      <c r="C25" s="22" t="s">
        <v>120</v>
      </c>
      <c r="D25" s="22" t="s">
        <v>248</v>
      </c>
      <c r="E25" s="157">
        <v>3722.38</v>
      </c>
      <c r="F25" s="38"/>
      <c r="G25" s="111"/>
    </row>
    <row r="26" spans="1:7" ht="19.5" thickBot="1">
      <c r="A26" s="16" t="s">
        <v>32</v>
      </c>
      <c r="B26" s="17"/>
      <c r="C26" s="17"/>
      <c r="D26" s="81"/>
      <c r="E26" s="110">
        <f>SUM(E12:E25)</f>
        <v>71296.716000000015</v>
      </c>
      <c r="F26" s="39"/>
      <c r="G26" s="111"/>
    </row>
    <row r="27" spans="1:7">
      <c r="A27" s="5"/>
      <c r="B27" s="5"/>
      <c r="C27" s="5"/>
      <c r="D27" s="5"/>
      <c r="E27" s="6"/>
      <c r="F27" s="6"/>
    </row>
    <row r="28" spans="1:7" ht="30.75" customHeight="1">
      <c r="A28" s="236" t="s">
        <v>317</v>
      </c>
      <c r="B28" s="236"/>
      <c r="C28" s="236"/>
      <c r="D28" s="236"/>
      <c r="E28" s="236"/>
      <c r="F28" s="192"/>
    </row>
    <row r="29" spans="1:7">
      <c r="A29" s="194"/>
      <c r="B29" s="194"/>
      <c r="C29" s="194"/>
      <c r="D29" s="194"/>
      <c r="E29" s="207"/>
      <c r="F29" s="127"/>
    </row>
    <row r="30" spans="1:7" ht="32.25" customHeight="1">
      <c r="A30" s="236" t="s">
        <v>210</v>
      </c>
      <c r="B30" s="236"/>
      <c r="C30" s="236"/>
      <c r="D30" s="236"/>
      <c r="E30" s="236"/>
      <c r="F30" s="192"/>
    </row>
    <row r="31" spans="1:7">
      <c r="A31" s="204"/>
      <c r="B31" s="204"/>
      <c r="C31" s="204"/>
      <c r="D31" s="204"/>
      <c r="E31" s="208"/>
      <c r="F31" s="200"/>
    </row>
    <row r="32" spans="1:7">
      <c r="A32" s="237" t="s">
        <v>211</v>
      </c>
      <c r="B32" s="237"/>
      <c r="C32" s="237"/>
      <c r="D32" s="237"/>
      <c r="E32" s="237"/>
      <c r="F32" s="192"/>
    </row>
    <row r="33" spans="1:6">
      <c r="A33" s="204"/>
      <c r="B33" s="204"/>
      <c r="C33" s="204"/>
      <c r="D33" s="204"/>
      <c r="E33" s="208"/>
      <c r="F33" s="6"/>
    </row>
    <row r="34" spans="1:6" ht="28.5" customHeight="1">
      <c r="A34" s="236" t="s">
        <v>21</v>
      </c>
      <c r="B34" s="236"/>
      <c r="C34" s="236"/>
      <c r="D34" s="236"/>
      <c r="E34" s="236"/>
      <c r="F34" s="6"/>
    </row>
    <row r="35" spans="1:6">
      <c r="B35" s="5"/>
      <c r="C35" s="5"/>
      <c r="D35" s="5"/>
      <c r="E35" s="5"/>
      <c r="F35" s="6"/>
    </row>
    <row r="36" spans="1:6">
      <c r="B36" s="5"/>
      <c r="C36" s="5"/>
      <c r="D36" s="5"/>
      <c r="E36" s="5"/>
      <c r="F36" s="6"/>
    </row>
    <row r="37" spans="1:6">
      <c r="A37" s="238" t="s">
        <v>22</v>
      </c>
      <c r="B37" s="238"/>
      <c r="C37" s="238"/>
      <c r="D37" s="238"/>
      <c r="E37" s="238"/>
      <c r="F37" s="97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D39" s="5"/>
      <c r="E39" s="6" t="s">
        <v>25</v>
      </c>
      <c r="F39" s="6"/>
    </row>
    <row r="40" spans="1:6">
      <c r="A40" s="5"/>
      <c r="B40" s="5"/>
      <c r="D40" s="5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  <c r="F42" s="6"/>
    </row>
    <row r="43" spans="1:6">
      <c r="A43" s="5" t="s">
        <v>23</v>
      </c>
      <c r="B43" s="5" t="s">
        <v>165</v>
      </c>
      <c r="D43" s="5"/>
      <c r="E43" s="6" t="s">
        <v>25</v>
      </c>
      <c r="F43" s="6"/>
    </row>
    <row r="44" spans="1:6">
      <c r="A44" s="5"/>
      <c r="B44" s="229" t="s">
        <v>276</v>
      </c>
      <c r="D44" s="229"/>
      <c r="E44" s="6" t="s">
        <v>27</v>
      </c>
      <c r="F44" s="6"/>
    </row>
    <row r="45" spans="1:6">
      <c r="A45" s="5"/>
      <c r="B45" s="5"/>
      <c r="D45" s="5"/>
      <c r="E45" s="6"/>
      <c r="F45" s="6"/>
    </row>
    <row r="46" spans="1:6">
      <c r="A46" s="5"/>
      <c r="B46" s="5"/>
      <c r="D46" s="5"/>
      <c r="E46" s="6"/>
    </row>
    <row r="47" spans="1:6">
      <c r="A47" s="5" t="s">
        <v>28</v>
      </c>
      <c r="B47" s="5" t="s">
        <v>24</v>
      </c>
      <c r="D47" s="5"/>
      <c r="E47" s="6" t="s">
        <v>25</v>
      </c>
    </row>
    <row r="48" spans="1:6">
      <c r="A48" s="5"/>
      <c r="B48" s="227" t="s">
        <v>26</v>
      </c>
      <c r="D48" s="227"/>
      <c r="E48" s="6" t="s">
        <v>27</v>
      </c>
    </row>
    <row r="68" spans="1:1">
      <c r="A68" t="s">
        <v>103</v>
      </c>
    </row>
  </sheetData>
  <mergeCells count="10">
    <mergeCell ref="A37:E37"/>
    <mergeCell ref="A28:E28"/>
    <mergeCell ref="A30:E30"/>
    <mergeCell ref="A32:E32"/>
    <mergeCell ref="A34:E34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6"/>
  <sheetViews>
    <sheetView topLeftCell="A22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1.5" customHeight="1">
      <c r="A7" s="236" t="s">
        <v>169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77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301.5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D12*$H$10*12</f>
        <v>1447.2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D13*$H$10*12</f>
        <v>1881.3600000000001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1.33</v>
      </c>
      <c r="E14" s="148">
        <f t="shared" si="0"/>
        <v>4811.9400000000005</v>
      </c>
      <c r="F14" s="38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2170.8000000000002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0.2332448866777225</v>
      </c>
      <c r="E16" s="148">
        <v>843.88</v>
      </c>
      <c r="F16" s="38"/>
      <c r="G16" s="111"/>
    </row>
    <row r="17" spans="1:7" ht="28.5" customHeight="1">
      <c r="A17" s="14" t="s">
        <v>13</v>
      </c>
      <c r="B17" s="11" t="s">
        <v>105</v>
      </c>
      <c r="C17" s="11" t="s">
        <v>8</v>
      </c>
      <c r="D17" s="11">
        <v>5.97</v>
      </c>
      <c r="E17" s="148">
        <f t="shared" si="0"/>
        <v>21599.46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11505.240000000002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0.24</v>
      </c>
      <c r="E19" s="148">
        <f t="shared" si="0"/>
        <v>868.31999999999994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3545.6399999999994</v>
      </c>
      <c r="F20" s="38"/>
    </row>
    <row r="21" spans="1:7" ht="25.5">
      <c r="A21" s="14" t="s">
        <v>74</v>
      </c>
      <c r="B21" s="11" t="s">
        <v>16</v>
      </c>
      <c r="C21" s="11" t="s">
        <v>8</v>
      </c>
      <c r="D21" s="80">
        <v>1.69</v>
      </c>
      <c r="E21" s="148">
        <f t="shared" si="0"/>
        <v>6114.42</v>
      </c>
      <c r="F21" s="38"/>
      <c r="G21" s="111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1266.3</v>
      </c>
      <c r="F22" s="38"/>
      <c r="G22" s="111"/>
    </row>
    <row r="23" spans="1:7" ht="24.75" customHeight="1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5824.9800000000005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61879.540000000008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0" customHeight="1">
      <c r="A26" s="236" t="s">
        <v>318</v>
      </c>
      <c r="B26" s="236"/>
      <c r="C26" s="236"/>
      <c r="D26" s="236"/>
      <c r="E26" s="236"/>
      <c r="F26" s="192"/>
    </row>
    <row r="27" spans="1:7">
      <c r="A27" s="194"/>
      <c r="B27" s="194"/>
      <c r="C27" s="194"/>
      <c r="D27" s="194"/>
      <c r="E27" s="207"/>
      <c r="F27" s="127"/>
    </row>
    <row r="28" spans="1:7" ht="30.75" customHeight="1">
      <c r="A28" s="236" t="s">
        <v>210</v>
      </c>
      <c r="B28" s="236"/>
      <c r="C28" s="236"/>
      <c r="D28" s="236"/>
      <c r="E28" s="236"/>
      <c r="F28" s="192"/>
    </row>
    <row r="29" spans="1:7">
      <c r="A29" s="204"/>
      <c r="B29" s="204"/>
      <c r="C29" s="204"/>
      <c r="D29" s="204"/>
      <c r="E29" s="208"/>
      <c r="F29" s="200"/>
    </row>
    <row r="30" spans="1:7">
      <c r="A30" s="237" t="s">
        <v>211</v>
      </c>
      <c r="B30" s="237"/>
      <c r="C30" s="237"/>
      <c r="D30" s="237"/>
      <c r="E30" s="237"/>
      <c r="F30" s="192"/>
    </row>
    <row r="31" spans="1:7">
      <c r="A31" s="204"/>
      <c r="B31" s="204"/>
      <c r="C31" s="204"/>
      <c r="D31" s="204"/>
      <c r="E31" s="208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6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</sheetData>
  <mergeCells count="10">
    <mergeCell ref="A35:E35"/>
    <mergeCell ref="A26:E26"/>
    <mergeCell ref="A28:E28"/>
    <mergeCell ref="A30:E30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8"/>
  <sheetViews>
    <sheetView topLeftCell="A21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.425781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170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78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270.5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0.2</v>
      </c>
      <c r="E12" s="148">
        <f>D12*$H$10*12</f>
        <v>649.20000000000005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D13*$H$10*12</f>
        <v>1687.92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1.1100000000000001</v>
      </c>
      <c r="E14" s="148">
        <f t="shared" si="0"/>
        <v>3603.0600000000004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1947.6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0.40600123228589036</v>
      </c>
      <c r="E16" s="148">
        <v>1317.88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6.63</v>
      </c>
      <c r="E17" s="148">
        <f t="shared" si="0"/>
        <v>21520.98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10322.280000000001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</v>
      </c>
      <c r="E19" s="148">
        <f t="shared" si="0"/>
        <v>649.20000000000005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3181.08</v>
      </c>
      <c r="F20" s="38"/>
    </row>
    <row r="21" spans="1:7" ht="25.5">
      <c r="A21" s="14" t="s">
        <v>74</v>
      </c>
      <c r="B21" s="11" t="s">
        <v>16</v>
      </c>
      <c r="C21" s="11" t="s">
        <v>8</v>
      </c>
      <c r="D21" s="80">
        <f>E21/12/H10</f>
        <v>1.740018484288355</v>
      </c>
      <c r="E21" s="148">
        <v>5648.1</v>
      </c>
      <c r="F21" s="38"/>
      <c r="G21" s="111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1136.0999999999999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5226.0600000000004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56889.459999999992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3" customHeight="1">
      <c r="A26" s="236" t="s">
        <v>319</v>
      </c>
      <c r="B26" s="236"/>
      <c r="C26" s="236"/>
      <c r="D26" s="236"/>
      <c r="E26" s="236"/>
      <c r="F26" s="192"/>
    </row>
    <row r="27" spans="1:7">
      <c r="A27" s="194"/>
      <c r="B27" s="194"/>
      <c r="C27" s="194"/>
      <c r="D27" s="194"/>
      <c r="E27" s="207"/>
      <c r="F27" s="127"/>
    </row>
    <row r="28" spans="1:7" ht="32.25" customHeight="1">
      <c r="A28" s="236" t="s">
        <v>210</v>
      </c>
      <c r="B28" s="236"/>
      <c r="C28" s="236"/>
      <c r="D28" s="236"/>
      <c r="E28" s="236"/>
      <c r="F28" s="192"/>
    </row>
    <row r="29" spans="1:7">
      <c r="A29" s="204"/>
      <c r="B29" s="204"/>
      <c r="C29" s="204"/>
      <c r="D29" s="204"/>
      <c r="E29" s="208"/>
      <c r="F29" s="200"/>
    </row>
    <row r="30" spans="1:7">
      <c r="A30" s="237" t="s">
        <v>211</v>
      </c>
      <c r="B30" s="237"/>
      <c r="C30" s="237"/>
      <c r="D30" s="237"/>
      <c r="E30" s="237"/>
      <c r="F30" s="192"/>
    </row>
    <row r="31" spans="1:7">
      <c r="A31" s="204"/>
      <c r="B31" s="204"/>
      <c r="C31" s="204"/>
      <c r="D31" s="204"/>
      <c r="E31" s="208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6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58" spans="1:1">
      <c r="A58" t="s">
        <v>103</v>
      </c>
    </row>
  </sheetData>
  <mergeCells count="10">
    <mergeCell ref="A35:E35"/>
    <mergeCell ref="A26:E26"/>
    <mergeCell ref="A28:E28"/>
    <mergeCell ref="A30:E30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opLeftCell="A27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39" t="s">
        <v>0</v>
      </c>
      <c r="B1" s="239"/>
      <c r="C1" s="239"/>
      <c r="D1" s="239"/>
      <c r="E1" s="239"/>
    </row>
    <row r="2" spans="1:7" ht="36" customHeight="1">
      <c r="A2" s="240" t="s">
        <v>1</v>
      </c>
      <c r="B2" s="240"/>
      <c r="C2" s="240"/>
      <c r="D2" s="240"/>
      <c r="E2" s="240"/>
    </row>
    <row r="3" spans="1:7">
      <c r="A3" s="1"/>
      <c r="B3" s="1"/>
      <c r="C3" s="1"/>
      <c r="D3" s="1"/>
      <c r="E3" s="2"/>
    </row>
    <row r="4" spans="1:7" ht="15" customHeight="1">
      <c r="A4" s="24" t="s">
        <v>2</v>
      </c>
      <c r="B4" s="1"/>
      <c r="C4" s="1"/>
      <c r="D4" s="241" t="s">
        <v>253</v>
      </c>
      <c r="E4" s="2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5.25" customHeight="1">
      <c r="A7" s="236" t="s">
        <v>131</v>
      </c>
      <c r="B7" s="236"/>
      <c r="C7" s="236"/>
      <c r="D7" s="236"/>
      <c r="E7" s="236"/>
    </row>
    <row r="8" spans="1:7">
      <c r="A8" s="3"/>
      <c r="B8" s="3"/>
      <c r="C8" s="3"/>
      <c r="D8" s="3"/>
      <c r="E8" s="4"/>
    </row>
    <row r="9" spans="1:7" ht="45.75" customHeight="1">
      <c r="A9" s="236" t="s">
        <v>36</v>
      </c>
      <c r="B9" s="236"/>
      <c r="C9" s="236"/>
      <c r="D9" s="236"/>
      <c r="E9" s="236"/>
    </row>
    <row r="10" spans="1:7" ht="15.75" thickBot="1">
      <c r="A10" s="5"/>
      <c r="B10" s="5"/>
      <c r="C10" s="5"/>
      <c r="D10" s="5"/>
      <c r="E10" s="6"/>
      <c r="G10">
        <f>41.1+430.2</f>
        <v>471.3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0.4*12*G10</f>
        <v>2262.2400000000002</v>
      </c>
    </row>
    <row r="13" spans="1:7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>D13*12*G10</f>
        <v>2940.9120000000003</v>
      </c>
    </row>
    <row r="14" spans="1:7" ht="51">
      <c r="A14" s="14" t="s">
        <v>9</v>
      </c>
      <c r="B14" s="11" t="s">
        <v>105</v>
      </c>
      <c r="C14" s="11" t="s">
        <v>10</v>
      </c>
      <c r="D14" s="12">
        <v>1.98</v>
      </c>
      <c r="E14" s="13">
        <f>D14*12*G10</f>
        <v>11198.088</v>
      </c>
    </row>
    <row r="15" spans="1:7" ht="51">
      <c r="A15" s="14" t="s">
        <v>34</v>
      </c>
      <c r="B15" s="11" t="s">
        <v>14</v>
      </c>
      <c r="C15" s="11" t="s">
        <v>8</v>
      </c>
      <c r="D15" s="12">
        <v>0.6</v>
      </c>
      <c r="E15" s="13">
        <f>D15*12*G10</f>
        <v>3393.3599999999997</v>
      </c>
    </row>
    <row r="16" spans="1:7" ht="51">
      <c r="A16" s="14" t="s">
        <v>11</v>
      </c>
      <c r="B16" s="11" t="s">
        <v>105</v>
      </c>
      <c r="C16" s="11" t="s">
        <v>12</v>
      </c>
      <c r="D16" s="80">
        <f>E16/12/G10</f>
        <v>1.3941491618926374</v>
      </c>
      <c r="E16" s="128">
        <v>7884.75</v>
      </c>
      <c r="G16" s="111"/>
    </row>
    <row r="17" spans="1:7" ht="42" customHeight="1">
      <c r="A17" s="14" t="s">
        <v>13</v>
      </c>
      <c r="B17" s="11" t="s">
        <v>105</v>
      </c>
      <c r="C17" s="11" t="s">
        <v>8</v>
      </c>
      <c r="D17" s="11">
        <v>7.65</v>
      </c>
      <c r="E17" s="13">
        <f>D17*12*G10</f>
        <v>43265.340000000004</v>
      </c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3">
        <f>D18*12*G10</f>
        <v>17984.808000000001</v>
      </c>
    </row>
    <row r="19" spans="1:7">
      <c r="A19" s="14" t="s">
        <v>33</v>
      </c>
      <c r="B19" s="11" t="s">
        <v>105</v>
      </c>
      <c r="C19" s="11" t="s">
        <v>8</v>
      </c>
      <c r="D19" s="12">
        <v>0.23</v>
      </c>
      <c r="E19" s="13">
        <f>D19*12*G10</f>
        <v>1300.7880000000002</v>
      </c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>D20*12*G10</f>
        <v>5542.4880000000003</v>
      </c>
    </row>
    <row r="21" spans="1:7" ht="22.5" customHeight="1">
      <c r="A21" s="14" t="s">
        <v>37</v>
      </c>
      <c r="B21" s="11" t="s">
        <v>14</v>
      </c>
      <c r="C21" s="11" t="s">
        <v>8</v>
      </c>
      <c r="D21" s="15">
        <v>1.75</v>
      </c>
      <c r="E21" s="128">
        <f>D21*12*G10</f>
        <v>9897.3000000000011</v>
      </c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3">
        <f>D22*12*G10</f>
        <v>1979.4599999999998</v>
      </c>
    </row>
    <row r="23" spans="1:7" ht="25.5">
      <c r="A23" s="14" t="s">
        <v>19</v>
      </c>
      <c r="B23" s="11" t="s">
        <v>14</v>
      </c>
      <c r="C23" s="11" t="s">
        <v>8</v>
      </c>
      <c r="D23" s="11">
        <v>1.1000000000000001</v>
      </c>
      <c r="E23" s="13">
        <f>D23*12*G10</f>
        <v>6221.1600000000008</v>
      </c>
      <c r="G23" s="111"/>
    </row>
    <row r="24" spans="1:7">
      <c r="A24" s="21" t="s">
        <v>280</v>
      </c>
      <c r="B24" s="22" t="s">
        <v>236</v>
      </c>
      <c r="C24" s="22" t="s">
        <v>243</v>
      </c>
      <c r="D24" s="22" t="s">
        <v>249</v>
      </c>
      <c r="E24" s="23">
        <v>9880</v>
      </c>
      <c r="G24" s="111"/>
    </row>
    <row r="25" spans="1:7" ht="19.5" thickBot="1">
      <c r="A25" s="16" t="s">
        <v>32</v>
      </c>
      <c r="B25" s="17"/>
      <c r="C25" s="17"/>
      <c r="D25" s="18"/>
      <c r="E25" s="110">
        <f>SUM(E12:E24)</f>
        <v>123750.69400000002</v>
      </c>
    </row>
    <row r="26" spans="1:7">
      <c r="A26" s="5"/>
      <c r="B26" s="5"/>
      <c r="C26" s="5"/>
      <c r="D26" s="5"/>
      <c r="E26" s="6" t="s">
        <v>121</v>
      </c>
    </row>
    <row r="27" spans="1:7" ht="32.25" customHeight="1">
      <c r="A27" s="236" t="s">
        <v>281</v>
      </c>
      <c r="B27" s="236"/>
      <c r="C27" s="236"/>
      <c r="D27" s="236"/>
      <c r="E27" s="236"/>
    </row>
    <row r="28" spans="1:7">
      <c r="A28" s="126"/>
      <c r="B28" s="126"/>
      <c r="C28" s="126"/>
      <c r="D28" s="126"/>
      <c r="E28" s="127"/>
    </row>
    <row r="29" spans="1:7" ht="31.5" customHeight="1">
      <c r="A29" s="236" t="s">
        <v>210</v>
      </c>
      <c r="B29" s="236"/>
      <c r="C29" s="236"/>
      <c r="D29" s="236"/>
      <c r="E29" s="236"/>
    </row>
    <row r="30" spans="1:7">
      <c r="A30" s="5"/>
      <c r="B30" s="5"/>
      <c r="C30" s="5"/>
      <c r="D30" s="5"/>
      <c r="E30" s="6"/>
    </row>
    <row r="31" spans="1:7">
      <c r="A31" s="237" t="s">
        <v>211</v>
      </c>
      <c r="B31" s="237"/>
      <c r="C31" s="237"/>
      <c r="D31" s="237"/>
      <c r="E31" s="237"/>
    </row>
    <row r="32" spans="1:7">
      <c r="A32" s="5"/>
      <c r="B32" s="5"/>
      <c r="C32" s="5"/>
      <c r="D32" s="5"/>
      <c r="E32" s="6"/>
    </row>
    <row r="33" spans="1:5" ht="32.25" customHeight="1">
      <c r="A33" s="236" t="s">
        <v>21</v>
      </c>
      <c r="B33" s="236"/>
      <c r="C33" s="236"/>
      <c r="D33" s="236"/>
      <c r="E33" s="236"/>
    </row>
    <row r="34" spans="1:5">
      <c r="A34" s="5"/>
      <c r="B34" s="5"/>
      <c r="C34" s="5"/>
      <c r="D34" s="5"/>
      <c r="E34" s="6"/>
    </row>
    <row r="35" spans="1:5">
      <c r="A35" s="112"/>
      <c r="B35" s="112"/>
      <c r="C35" s="112"/>
      <c r="D35" s="112"/>
      <c r="E35" s="112"/>
    </row>
    <row r="36" spans="1:5">
      <c r="A36" s="238" t="s">
        <v>22</v>
      </c>
      <c r="B36" s="238"/>
      <c r="C36" s="238"/>
      <c r="D36" s="238"/>
      <c r="E36" s="238"/>
    </row>
    <row r="37" spans="1:5">
      <c r="A37" s="5"/>
      <c r="B37" s="5"/>
      <c r="C37" s="5"/>
      <c r="D37" s="5"/>
      <c r="E37" s="6"/>
    </row>
    <row r="38" spans="1:5">
      <c r="A38" s="5" t="s">
        <v>351</v>
      </c>
      <c r="B38" s="5" t="s">
        <v>352</v>
      </c>
      <c r="C38" s="5"/>
      <c r="D38" s="5"/>
      <c r="E38" s="6" t="s">
        <v>25</v>
      </c>
    </row>
    <row r="39" spans="1:5">
      <c r="A39" s="5"/>
      <c r="B39" s="5"/>
      <c r="C39" s="5"/>
      <c r="D39" s="5"/>
      <c r="E39" s="6" t="s">
        <v>27</v>
      </c>
    </row>
    <row r="40" spans="1:5">
      <c r="A40" s="5"/>
      <c r="B40" s="5"/>
      <c r="C40" s="5"/>
      <c r="D40" s="5"/>
      <c r="E40" s="6"/>
    </row>
    <row r="41" spans="1:5">
      <c r="A41" s="5"/>
      <c r="B41" s="5"/>
      <c r="C41" s="5"/>
      <c r="D41" s="5"/>
      <c r="E41" s="6"/>
    </row>
    <row r="42" spans="1:5">
      <c r="A42" s="5" t="s">
        <v>23</v>
      </c>
      <c r="B42" s="5" t="s">
        <v>165</v>
      </c>
      <c r="C42" s="5"/>
      <c r="D42" s="5"/>
      <c r="E42" s="6" t="s">
        <v>25</v>
      </c>
    </row>
    <row r="43" spans="1:5">
      <c r="A43" s="5"/>
      <c r="B43" s="237" t="s">
        <v>276</v>
      </c>
      <c r="C43" s="237"/>
      <c r="D43" s="237"/>
      <c r="E43" s="6" t="s">
        <v>27</v>
      </c>
    </row>
    <row r="44" spans="1:5">
      <c r="A44" s="5"/>
      <c r="B44" s="5"/>
      <c r="C44" s="5"/>
      <c r="D44" s="5"/>
      <c r="E44" s="6"/>
    </row>
    <row r="45" spans="1:5">
      <c r="A45" s="5"/>
      <c r="B45" s="5"/>
      <c r="C45" s="5"/>
      <c r="D45" s="5"/>
      <c r="E45" s="6"/>
    </row>
    <row r="46" spans="1:5">
      <c r="A46" s="5" t="s">
        <v>28</v>
      </c>
      <c r="B46" s="5" t="s">
        <v>24</v>
      </c>
      <c r="C46" s="5"/>
      <c r="D46" s="5"/>
      <c r="E46" s="6" t="s">
        <v>25</v>
      </c>
    </row>
    <row r="47" spans="1:5">
      <c r="A47" s="5"/>
      <c r="B47" s="235" t="s">
        <v>26</v>
      </c>
      <c r="C47" s="235"/>
      <c r="D47" s="235"/>
      <c r="E47" s="6" t="s">
        <v>27</v>
      </c>
    </row>
    <row r="48" spans="1:5">
      <c r="A48" s="5"/>
      <c r="B48" s="5"/>
      <c r="C48" s="5"/>
      <c r="D48" s="5"/>
      <c r="E48" s="6"/>
    </row>
  </sheetData>
  <mergeCells count="12">
    <mergeCell ref="B47:D47"/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</mergeCells>
  <pageMargins left="0.24" right="0.21" top="0.26" bottom="0.24" header="0.3" footer="0.2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62"/>
  <sheetViews>
    <sheetView topLeftCell="A16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.425781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171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79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464.6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38.25">
      <c r="A12" s="14" t="s">
        <v>114</v>
      </c>
      <c r="B12" s="11" t="s">
        <v>105</v>
      </c>
      <c r="C12" s="11" t="s">
        <v>10</v>
      </c>
      <c r="D12" s="80">
        <f>E12/12/H10</f>
        <v>0.43047783039173482</v>
      </c>
      <c r="E12" s="13">
        <v>2400</v>
      </c>
      <c r="F12" s="38"/>
      <c r="G12" s="111"/>
    </row>
    <row r="13" spans="1:8" ht="38.25">
      <c r="A13" s="14" t="s">
        <v>115</v>
      </c>
      <c r="B13" s="11" t="s">
        <v>14</v>
      </c>
      <c r="C13" s="11" t="s">
        <v>8</v>
      </c>
      <c r="D13" s="12">
        <v>0.55000000000000004</v>
      </c>
      <c r="E13" s="13">
        <f t="shared" ref="E13:E20" si="0">D13*$H$10*12</f>
        <v>3066.3600000000006</v>
      </c>
      <c r="F13" s="38"/>
    </row>
    <row r="14" spans="1:8" ht="51">
      <c r="A14" s="14" t="s">
        <v>11</v>
      </c>
      <c r="B14" s="11" t="s">
        <v>105</v>
      </c>
      <c r="C14" s="11" t="s">
        <v>12</v>
      </c>
      <c r="D14" s="80">
        <f>E14/12/H10</f>
        <v>0.34039137609413117</v>
      </c>
      <c r="E14" s="13">
        <v>1897.75</v>
      </c>
      <c r="F14" s="38"/>
      <c r="G14" s="111"/>
    </row>
    <row r="15" spans="1:8" ht="25.5">
      <c r="A15" s="14" t="s">
        <v>13</v>
      </c>
      <c r="B15" s="11" t="s">
        <v>105</v>
      </c>
      <c r="C15" s="11" t="s">
        <v>8</v>
      </c>
      <c r="D15" s="11">
        <v>4.7</v>
      </c>
      <c r="E15" s="13">
        <f t="shared" si="0"/>
        <v>26203.440000000002</v>
      </c>
      <c r="F15" s="38"/>
    </row>
    <row r="16" spans="1:8">
      <c r="A16" s="14" t="s">
        <v>29</v>
      </c>
      <c r="B16" s="11" t="s">
        <v>14</v>
      </c>
      <c r="C16" s="11" t="s">
        <v>8</v>
      </c>
      <c r="D16" s="12">
        <v>2.48</v>
      </c>
      <c r="E16" s="13">
        <f t="shared" si="0"/>
        <v>13826.496000000001</v>
      </c>
      <c r="F16" s="38"/>
    </row>
    <row r="17" spans="1:7">
      <c r="A17" s="14" t="s">
        <v>33</v>
      </c>
      <c r="B17" s="11" t="s">
        <v>105</v>
      </c>
      <c r="C17" s="11" t="s">
        <v>8</v>
      </c>
      <c r="D17" s="12">
        <v>0.19</v>
      </c>
      <c r="E17" s="13">
        <f t="shared" si="0"/>
        <v>1059.288</v>
      </c>
      <c r="F17" s="38"/>
    </row>
    <row r="18" spans="1:7" ht="25.5">
      <c r="A18" s="14" t="s">
        <v>15</v>
      </c>
      <c r="B18" s="11" t="s">
        <v>16</v>
      </c>
      <c r="C18" s="11" t="s">
        <v>8</v>
      </c>
      <c r="D18" s="12">
        <v>0.98</v>
      </c>
      <c r="E18" s="13">
        <f t="shared" si="0"/>
        <v>5463.6959999999999</v>
      </c>
      <c r="F18" s="38"/>
    </row>
    <row r="19" spans="1:7" ht="25.5">
      <c r="A19" s="14" t="s">
        <v>18</v>
      </c>
      <c r="B19" s="11" t="s">
        <v>16</v>
      </c>
      <c r="C19" s="11" t="s">
        <v>8</v>
      </c>
      <c r="D19" s="11">
        <v>0.35</v>
      </c>
      <c r="E19" s="13">
        <f t="shared" si="0"/>
        <v>1951.3199999999997</v>
      </c>
      <c r="F19" s="38"/>
      <c r="G19" s="111"/>
    </row>
    <row r="20" spans="1:7" ht="25.5">
      <c r="A20" s="14" t="s">
        <v>19</v>
      </c>
      <c r="B20" s="11" t="s">
        <v>14</v>
      </c>
      <c r="C20" s="11" t="s">
        <v>8</v>
      </c>
      <c r="D20" s="11">
        <v>1.61</v>
      </c>
      <c r="E20" s="13">
        <f t="shared" si="0"/>
        <v>8976.0720000000001</v>
      </c>
      <c r="F20" s="38"/>
      <c r="G20" s="111"/>
    </row>
    <row r="21" spans="1:7" ht="25.5">
      <c r="A21" s="21" t="s">
        <v>123</v>
      </c>
      <c r="B21" s="22" t="s">
        <v>203</v>
      </c>
      <c r="C21" s="22" t="s">
        <v>120</v>
      </c>
      <c r="D21" s="182">
        <f>E21/12/H10</f>
        <v>1.5319520833333331</v>
      </c>
      <c r="E21" s="167">
        <f>36766.85/1000*H10/2</f>
        <v>8540.9392549999993</v>
      </c>
      <c r="F21" s="38"/>
      <c r="G21" s="111"/>
    </row>
    <row r="22" spans="1:7">
      <c r="A22" s="21" t="s">
        <v>264</v>
      </c>
      <c r="B22" s="22" t="s">
        <v>242</v>
      </c>
      <c r="C22" s="22" t="s">
        <v>120</v>
      </c>
      <c r="D22" s="182" t="s">
        <v>248</v>
      </c>
      <c r="E22" s="178">
        <v>1139</v>
      </c>
      <c r="F22" s="38"/>
      <c r="G22" s="111"/>
    </row>
    <row r="23" spans="1:7" ht="25.5">
      <c r="A23" s="21" t="s">
        <v>315</v>
      </c>
      <c r="B23" s="22" t="s">
        <v>242</v>
      </c>
      <c r="C23" s="22" t="s">
        <v>120</v>
      </c>
      <c r="D23" s="182" t="s">
        <v>248</v>
      </c>
      <c r="E23" s="178">
        <v>3909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78433.361254999996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0.75" customHeight="1">
      <c r="A26" s="236" t="s">
        <v>320</v>
      </c>
      <c r="B26" s="236"/>
      <c r="C26" s="236"/>
      <c r="D26" s="236"/>
      <c r="E26" s="236"/>
      <c r="F26" s="192"/>
    </row>
    <row r="27" spans="1:7">
      <c r="A27" s="194"/>
      <c r="B27" s="194"/>
      <c r="C27" s="194"/>
      <c r="D27" s="194"/>
      <c r="E27" s="207"/>
      <c r="F27" s="127"/>
    </row>
    <row r="28" spans="1:7" ht="30.75" customHeight="1">
      <c r="A28" s="236" t="s">
        <v>210</v>
      </c>
      <c r="B28" s="236"/>
      <c r="C28" s="236"/>
      <c r="D28" s="236"/>
      <c r="E28" s="236"/>
      <c r="F28" s="192"/>
    </row>
    <row r="29" spans="1:7">
      <c r="A29" s="209"/>
      <c r="B29" s="209"/>
      <c r="C29" s="209"/>
      <c r="D29" s="209"/>
      <c r="E29" s="208"/>
      <c r="F29" s="184"/>
    </row>
    <row r="30" spans="1:7">
      <c r="A30" s="237" t="s">
        <v>211</v>
      </c>
      <c r="B30" s="237"/>
      <c r="C30" s="237"/>
      <c r="D30" s="237"/>
      <c r="E30" s="237"/>
      <c r="F30" s="192"/>
    </row>
    <row r="31" spans="1:7">
      <c r="A31" s="209"/>
      <c r="B31" s="209"/>
      <c r="C31" s="209"/>
      <c r="D31" s="209"/>
      <c r="E31" s="208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6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62" spans="1:1">
      <c r="A62" t="s">
        <v>103</v>
      </c>
    </row>
  </sheetData>
  <mergeCells count="10">
    <mergeCell ref="A26:E26"/>
    <mergeCell ref="A28:E28"/>
    <mergeCell ref="A30:E30"/>
    <mergeCell ref="A35:E35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66"/>
  <sheetViews>
    <sheetView topLeftCell="A23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2.25" customHeight="1">
      <c r="A7" s="236" t="s">
        <v>197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80</v>
      </c>
      <c r="B9" s="236"/>
      <c r="C9" s="236"/>
      <c r="D9" s="236"/>
      <c r="E9" s="236"/>
      <c r="F9" s="95"/>
    </row>
    <row r="10" spans="1:8">
      <c r="A10" s="5"/>
      <c r="B10" s="5"/>
      <c r="C10" s="5"/>
      <c r="D10" s="5"/>
      <c r="E10" s="6"/>
      <c r="F10" s="6"/>
      <c r="H10">
        <v>276.60000000000002</v>
      </c>
    </row>
    <row r="11" spans="1:8" ht="82.5" customHeight="1">
      <c r="A11" s="146" t="s">
        <v>3</v>
      </c>
      <c r="B11" s="146" t="s">
        <v>4</v>
      </c>
      <c r="C11" s="146" t="s">
        <v>5</v>
      </c>
      <c r="D11" s="213" t="s">
        <v>6</v>
      </c>
      <c r="E11" s="211" t="s">
        <v>7</v>
      </c>
      <c r="F11" s="37"/>
    </row>
    <row r="12" spans="1:8" ht="48">
      <c r="A12" s="210" t="s">
        <v>110</v>
      </c>
      <c r="B12" s="12" t="s">
        <v>111</v>
      </c>
      <c r="C12" s="11" t="s">
        <v>8</v>
      </c>
      <c r="D12" s="15">
        <v>0.4</v>
      </c>
      <c r="E12" s="214">
        <f t="shared" ref="E12:E23" si="0">D12*$H$10*12</f>
        <v>1327.6800000000003</v>
      </c>
      <c r="F12" s="37"/>
    </row>
    <row r="13" spans="1:8" ht="48">
      <c r="A13" s="210" t="s">
        <v>124</v>
      </c>
      <c r="B13" s="12" t="s">
        <v>111</v>
      </c>
      <c r="C13" s="11" t="s">
        <v>8</v>
      </c>
      <c r="D13" s="15">
        <v>0.52</v>
      </c>
      <c r="E13" s="214">
        <f t="shared" si="0"/>
        <v>1725.9840000000004</v>
      </c>
      <c r="F13" s="37"/>
    </row>
    <row r="14" spans="1:8" ht="51">
      <c r="A14" s="130" t="s">
        <v>9</v>
      </c>
      <c r="B14" s="11" t="s">
        <v>105</v>
      </c>
      <c r="C14" s="11" t="s">
        <v>10</v>
      </c>
      <c r="D14" s="12">
        <v>1.45</v>
      </c>
      <c r="E14" s="214">
        <f t="shared" si="0"/>
        <v>4812.84</v>
      </c>
      <c r="F14" s="38"/>
    </row>
    <row r="15" spans="1:8" ht="51">
      <c r="A15" s="130" t="s">
        <v>34</v>
      </c>
      <c r="B15" s="11" t="s">
        <v>14</v>
      </c>
      <c r="C15" s="11" t="s">
        <v>8</v>
      </c>
      <c r="D15" s="12">
        <v>0.6</v>
      </c>
      <c r="E15" s="214">
        <f t="shared" si="0"/>
        <v>1991.52</v>
      </c>
      <c r="F15" s="38"/>
    </row>
    <row r="16" spans="1:8" ht="51">
      <c r="A16" s="130" t="s">
        <v>11</v>
      </c>
      <c r="B16" s="11" t="s">
        <v>105</v>
      </c>
      <c r="C16" s="11" t="s">
        <v>12</v>
      </c>
      <c r="D16" s="12">
        <v>0.37</v>
      </c>
      <c r="E16" s="214">
        <f t="shared" si="0"/>
        <v>1228.1040000000003</v>
      </c>
      <c r="F16" s="38"/>
      <c r="G16" s="111"/>
    </row>
    <row r="17" spans="1:7" ht="25.5">
      <c r="A17" s="130" t="s">
        <v>13</v>
      </c>
      <c r="B17" s="11" t="s">
        <v>105</v>
      </c>
      <c r="C17" s="11" t="s">
        <v>8</v>
      </c>
      <c r="D17" s="11">
        <v>8.0500000000000007</v>
      </c>
      <c r="E17" s="214">
        <f t="shared" si="0"/>
        <v>26719.560000000005</v>
      </c>
      <c r="F17" s="38"/>
    </row>
    <row r="18" spans="1:7">
      <c r="A18" s="130" t="s">
        <v>29</v>
      </c>
      <c r="B18" s="11" t="s">
        <v>14</v>
      </c>
      <c r="C18" s="11" t="s">
        <v>8</v>
      </c>
      <c r="D18" s="12">
        <v>3.48</v>
      </c>
      <c r="E18" s="214">
        <f t="shared" si="0"/>
        <v>11550.816000000001</v>
      </c>
      <c r="F18" s="38"/>
    </row>
    <row r="19" spans="1:7">
      <c r="A19" s="130" t="s">
        <v>33</v>
      </c>
      <c r="B19" s="11" t="s">
        <v>105</v>
      </c>
      <c r="C19" s="11" t="s">
        <v>8</v>
      </c>
      <c r="D19" s="12">
        <v>0.51</v>
      </c>
      <c r="E19" s="214">
        <f t="shared" si="0"/>
        <v>1692.7919999999999</v>
      </c>
      <c r="F19" s="38"/>
    </row>
    <row r="20" spans="1:7" ht="25.5">
      <c r="A20" s="130" t="s">
        <v>15</v>
      </c>
      <c r="B20" s="11" t="s">
        <v>16</v>
      </c>
      <c r="C20" s="11" t="s">
        <v>8</v>
      </c>
      <c r="D20" s="12">
        <v>0.98</v>
      </c>
      <c r="E20" s="214">
        <f t="shared" si="0"/>
        <v>3252.8160000000007</v>
      </c>
      <c r="F20" s="38"/>
    </row>
    <row r="21" spans="1:7" ht="25.5">
      <c r="A21" s="130" t="s">
        <v>81</v>
      </c>
      <c r="B21" s="11" t="s">
        <v>16</v>
      </c>
      <c r="C21" s="11" t="s">
        <v>8</v>
      </c>
      <c r="D21" s="80">
        <v>0.61</v>
      </c>
      <c r="E21" s="214">
        <f t="shared" si="0"/>
        <v>2024.712</v>
      </c>
      <c r="F21" s="38"/>
    </row>
    <row r="22" spans="1:7" ht="25.5">
      <c r="A22" s="130" t="s">
        <v>18</v>
      </c>
      <c r="B22" s="11" t="s">
        <v>16</v>
      </c>
      <c r="C22" s="11" t="s">
        <v>8</v>
      </c>
      <c r="D22" s="11">
        <v>0.35</v>
      </c>
      <c r="E22" s="214">
        <f t="shared" si="0"/>
        <v>1161.72</v>
      </c>
      <c r="F22" s="38"/>
      <c r="G22" s="111"/>
    </row>
    <row r="23" spans="1:7" ht="25.5">
      <c r="A23" s="130" t="s">
        <v>19</v>
      </c>
      <c r="B23" s="11" t="s">
        <v>14</v>
      </c>
      <c r="C23" s="11" t="s">
        <v>8</v>
      </c>
      <c r="D23" s="11">
        <v>1.61</v>
      </c>
      <c r="E23" s="214">
        <f t="shared" si="0"/>
        <v>5343.9120000000012</v>
      </c>
      <c r="F23" s="38"/>
      <c r="G23" s="111"/>
    </row>
    <row r="24" spans="1:7" ht="25.5">
      <c r="A24" s="130" t="s">
        <v>123</v>
      </c>
      <c r="B24" s="11" t="s">
        <v>203</v>
      </c>
      <c r="C24" s="11" t="s">
        <v>120</v>
      </c>
      <c r="D24" s="183">
        <f>E24/12/H10</f>
        <v>1.5319520833333333</v>
      </c>
      <c r="E24" s="219">
        <f>36766.85/1000*H10/2</f>
        <v>5084.8553550000006</v>
      </c>
      <c r="F24" s="38"/>
      <c r="G24" s="111"/>
    </row>
    <row r="25" spans="1:7">
      <c r="A25" s="130" t="s">
        <v>272</v>
      </c>
      <c r="B25" s="11" t="s">
        <v>236</v>
      </c>
      <c r="C25" s="11" t="s">
        <v>120</v>
      </c>
      <c r="D25" s="183" t="s">
        <v>248</v>
      </c>
      <c r="E25" s="219">
        <v>60000</v>
      </c>
      <c r="F25" s="38"/>
      <c r="G25" s="111"/>
    </row>
    <row r="26" spans="1:7" ht="18.75">
      <c r="A26" s="215" t="s">
        <v>32</v>
      </c>
      <c r="B26" s="215"/>
      <c r="C26" s="215"/>
      <c r="D26" s="216"/>
      <c r="E26" s="217">
        <f>SUM(E12:E25)</f>
        <v>127917.31135500001</v>
      </c>
      <c r="F26" s="39"/>
    </row>
    <row r="27" spans="1:7">
      <c r="A27" s="5"/>
      <c r="B27" s="5"/>
      <c r="C27" s="5"/>
      <c r="D27" s="5"/>
      <c r="E27" s="6"/>
      <c r="F27" s="6"/>
    </row>
    <row r="28" spans="1:7" ht="31.5" customHeight="1">
      <c r="A28" s="236" t="s">
        <v>338</v>
      </c>
      <c r="B28" s="236"/>
      <c r="C28" s="236"/>
      <c r="D28" s="236"/>
      <c r="E28" s="236"/>
      <c r="F28" s="192"/>
    </row>
    <row r="29" spans="1:7">
      <c r="A29" s="194"/>
      <c r="B29" s="194"/>
      <c r="C29" s="194"/>
      <c r="D29" s="194"/>
      <c r="E29" s="207"/>
      <c r="F29" s="127"/>
    </row>
    <row r="30" spans="1:7" ht="31.5" customHeight="1">
      <c r="A30" s="236" t="s">
        <v>210</v>
      </c>
      <c r="B30" s="236"/>
      <c r="C30" s="236"/>
      <c r="D30" s="236"/>
      <c r="E30" s="236"/>
      <c r="F30" s="192"/>
    </row>
    <row r="31" spans="1:7">
      <c r="A31" s="209"/>
      <c r="B31" s="209"/>
      <c r="C31" s="209"/>
      <c r="D31" s="209"/>
      <c r="E31" s="208"/>
      <c r="F31" s="184"/>
    </row>
    <row r="32" spans="1:7">
      <c r="A32" s="237" t="s">
        <v>211</v>
      </c>
      <c r="B32" s="237"/>
      <c r="C32" s="237"/>
      <c r="D32" s="237"/>
      <c r="E32" s="237"/>
      <c r="F32" s="192"/>
    </row>
    <row r="33" spans="1:6">
      <c r="A33" s="209"/>
      <c r="B33" s="209"/>
      <c r="C33" s="209"/>
      <c r="D33" s="209"/>
      <c r="E33" s="208"/>
      <c r="F33" s="6"/>
    </row>
    <row r="34" spans="1:6" ht="28.5" customHeight="1">
      <c r="A34" s="236" t="s">
        <v>21</v>
      </c>
      <c r="B34" s="236"/>
      <c r="C34" s="236"/>
      <c r="D34" s="236"/>
      <c r="E34" s="236"/>
      <c r="F34" s="6"/>
    </row>
    <row r="35" spans="1:6">
      <c r="B35" s="5"/>
      <c r="C35" s="5"/>
      <c r="D35" s="5"/>
      <c r="E35" s="5"/>
      <c r="F35" s="6"/>
    </row>
    <row r="36" spans="1:6">
      <c r="B36" s="5"/>
      <c r="C36" s="5"/>
      <c r="D36" s="5"/>
      <c r="E36" s="5"/>
      <c r="F36" s="6"/>
    </row>
    <row r="37" spans="1:6">
      <c r="A37" s="238" t="s">
        <v>22</v>
      </c>
      <c r="B37" s="238"/>
      <c r="C37" s="238"/>
      <c r="D37" s="238"/>
      <c r="E37" s="238"/>
      <c r="F37" s="97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D39" s="5"/>
      <c r="E39" s="6" t="s">
        <v>25</v>
      </c>
      <c r="F39" s="6"/>
    </row>
    <row r="40" spans="1:6">
      <c r="A40" s="5"/>
      <c r="B40" s="5"/>
      <c r="D40" s="5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  <c r="F42" s="6"/>
    </row>
    <row r="43" spans="1:6">
      <c r="A43" s="5" t="s">
        <v>23</v>
      </c>
      <c r="B43" s="5" t="s">
        <v>165</v>
      </c>
      <c r="D43" s="5"/>
      <c r="E43" s="6" t="s">
        <v>25</v>
      </c>
      <c r="F43" s="6"/>
    </row>
    <row r="44" spans="1:6">
      <c r="A44" s="5"/>
      <c r="B44" s="229" t="s">
        <v>276</v>
      </c>
      <c r="D44" s="229"/>
      <c r="E44" s="6" t="s">
        <v>27</v>
      </c>
      <c r="F44" s="6"/>
    </row>
    <row r="45" spans="1:6">
      <c r="A45" s="5"/>
      <c r="B45" s="5"/>
      <c r="D45" s="5"/>
      <c r="E45" s="6"/>
      <c r="F45" s="6"/>
    </row>
    <row r="46" spans="1:6">
      <c r="A46" s="5"/>
      <c r="B46" s="5"/>
      <c r="D46" s="5"/>
      <c r="E46" s="6"/>
    </row>
    <row r="47" spans="1:6">
      <c r="A47" s="5" t="s">
        <v>28</v>
      </c>
      <c r="B47" s="5" t="s">
        <v>24</v>
      </c>
      <c r="D47" s="5"/>
      <c r="E47" s="6" t="s">
        <v>25</v>
      </c>
    </row>
    <row r="48" spans="1:6">
      <c r="A48" s="5"/>
      <c r="B48" s="227" t="s">
        <v>26</v>
      </c>
      <c r="D48" s="227"/>
      <c r="E48" s="6" t="s">
        <v>27</v>
      </c>
    </row>
    <row r="66" spans="1:1">
      <c r="A66" t="s">
        <v>103</v>
      </c>
    </row>
  </sheetData>
  <mergeCells count="10">
    <mergeCell ref="A28:E28"/>
    <mergeCell ref="A30:E30"/>
    <mergeCell ref="A32:E32"/>
    <mergeCell ref="A37:E37"/>
    <mergeCell ref="A34:E34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62"/>
  <sheetViews>
    <sheetView topLeftCell="A17" workbookViewId="0">
      <selection activeCell="A34" sqref="A34:E4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4.57031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" customHeight="1">
      <c r="A7" s="236" t="s">
        <v>172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82</v>
      </c>
      <c r="B9" s="236"/>
      <c r="C9" s="236"/>
      <c r="D9" s="236"/>
      <c r="E9" s="236"/>
      <c r="F9" s="95"/>
    </row>
    <row r="10" spans="1:8">
      <c r="A10" s="5"/>
      <c r="B10" s="5"/>
      <c r="C10" s="5"/>
      <c r="D10" s="5"/>
      <c r="E10" s="6"/>
      <c r="F10" s="6"/>
      <c r="H10">
        <v>439.1</v>
      </c>
    </row>
    <row r="11" spans="1:8" ht="82.5" customHeight="1">
      <c r="A11" s="146" t="s">
        <v>3</v>
      </c>
      <c r="B11" s="146" t="s">
        <v>4</v>
      </c>
      <c r="C11" s="146" t="s">
        <v>5</v>
      </c>
      <c r="D11" s="213" t="s">
        <v>6</v>
      </c>
      <c r="E11" s="211" t="s">
        <v>7</v>
      </c>
      <c r="F11" s="37"/>
    </row>
    <row r="12" spans="1:8" ht="51">
      <c r="A12" s="130" t="s">
        <v>9</v>
      </c>
      <c r="B12" s="11" t="s">
        <v>105</v>
      </c>
      <c r="C12" s="11" t="s">
        <v>10</v>
      </c>
      <c r="D12" s="80">
        <v>1.02</v>
      </c>
      <c r="E12" s="214">
        <f t="shared" ref="E12:E21" si="0">D12*$H$10*12</f>
        <v>5374.5839999999998</v>
      </c>
      <c r="F12" s="38"/>
      <c r="G12" s="111"/>
    </row>
    <row r="13" spans="1:8" ht="51">
      <c r="A13" s="130" t="s">
        <v>34</v>
      </c>
      <c r="B13" s="11" t="s">
        <v>14</v>
      </c>
      <c r="C13" s="11" t="s">
        <v>8</v>
      </c>
      <c r="D13" s="12">
        <v>0.55000000000000004</v>
      </c>
      <c r="E13" s="214">
        <f t="shared" si="0"/>
        <v>2898.0600000000004</v>
      </c>
      <c r="F13" s="38"/>
    </row>
    <row r="14" spans="1:8" ht="51">
      <c r="A14" s="130" t="s">
        <v>11</v>
      </c>
      <c r="B14" s="11" t="s">
        <v>105</v>
      </c>
      <c r="C14" s="11" t="s">
        <v>12</v>
      </c>
      <c r="D14" s="80">
        <f>E14/12/H10</f>
        <v>0.30739960525316934</v>
      </c>
      <c r="E14" s="214">
        <v>1619.75</v>
      </c>
      <c r="F14" s="38"/>
      <c r="G14" s="111"/>
    </row>
    <row r="15" spans="1:8" ht="25.5">
      <c r="A15" s="130" t="s">
        <v>13</v>
      </c>
      <c r="B15" s="11" t="s">
        <v>105</v>
      </c>
      <c r="C15" s="11" t="s">
        <v>8</v>
      </c>
      <c r="D15" s="11">
        <v>3.54</v>
      </c>
      <c r="E15" s="214">
        <f t="shared" si="0"/>
        <v>18652.968000000001</v>
      </c>
      <c r="F15" s="38"/>
    </row>
    <row r="16" spans="1:8">
      <c r="A16" s="130" t="s">
        <v>29</v>
      </c>
      <c r="B16" s="11" t="s">
        <v>14</v>
      </c>
      <c r="C16" s="11" t="s">
        <v>8</v>
      </c>
      <c r="D16" s="12">
        <v>2.48</v>
      </c>
      <c r="E16" s="214">
        <f t="shared" si="0"/>
        <v>13067.616000000002</v>
      </c>
      <c r="F16" s="38"/>
    </row>
    <row r="17" spans="1:7">
      <c r="A17" s="130" t="s">
        <v>33</v>
      </c>
      <c r="B17" s="11" t="s">
        <v>105</v>
      </c>
      <c r="C17" s="11" t="s">
        <v>8</v>
      </c>
      <c r="D17" s="12">
        <v>0.36</v>
      </c>
      <c r="E17" s="214">
        <f t="shared" si="0"/>
        <v>1896.9119999999998</v>
      </c>
      <c r="F17" s="38"/>
    </row>
    <row r="18" spans="1:7" ht="25.5">
      <c r="A18" s="130" t="s">
        <v>15</v>
      </c>
      <c r="B18" s="11" t="s">
        <v>16</v>
      </c>
      <c r="C18" s="11" t="s">
        <v>8</v>
      </c>
      <c r="D18" s="12">
        <v>0.98</v>
      </c>
      <c r="E18" s="214">
        <f t="shared" si="0"/>
        <v>5163.8160000000007</v>
      </c>
      <c r="F18" s="38"/>
    </row>
    <row r="19" spans="1:7" ht="25.5">
      <c r="A19" s="130" t="s">
        <v>81</v>
      </c>
      <c r="B19" s="11" t="s">
        <v>16</v>
      </c>
      <c r="C19" s="11" t="s">
        <v>8</v>
      </c>
      <c r="D19" s="80">
        <v>0.61</v>
      </c>
      <c r="E19" s="214">
        <f t="shared" si="0"/>
        <v>3214.212</v>
      </c>
      <c r="F19" s="38"/>
    </row>
    <row r="20" spans="1:7" ht="25.5">
      <c r="A20" s="130" t="s">
        <v>18</v>
      </c>
      <c r="B20" s="11" t="s">
        <v>16</v>
      </c>
      <c r="C20" s="11" t="s">
        <v>8</v>
      </c>
      <c r="D20" s="11">
        <v>0.35</v>
      </c>
      <c r="E20" s="214">
        <f t="shared" si="0"/>
        <v>1844.22</v>
      </c>
      <c r="F20" s="38"/>
      <c r="G20" s="111"/>
    </row>
    <row r="21" spans="1:7" ht="25.5">
      <c r="A21" s="130" t="s">
        <v>19</v>
      </c>
      <c r="B21" s="11" t="s">
        <v>14</v>
      </c>
      <c r="C21" s="11" t="s">
        <v>8</v>
      </c>
      <c r="D21" s="11">
        <v>1.61</v>
      </c>
      <c r="E21" s="214">
        <f t="shared" si="0"/>
        <v>8483.4120000000021</v>
      </c>
      <c r="F21" s="38"/>
      <c r="G21" s="111"/>
    </row>
    <row r="22" spans="1:7" ht="25.5">
      <c r="A22" s="130" t="s">
        <v>123</v>
      </c>
      <c r="B22" s="11" t="s">
        <v>203</v>
      </c>
      <c r="C22" s="11" t="s">
        <v>120</v>
      </c>
      <c r="D22" s="183">
        <f>E22/12/H10</f>
        <v>1.5319520833333331</v>
      </c>
      <c r="E22" s="219">
        <f>36766.85/1000*H10/2</f>
        <v>8072.1619174999996</v>
      </c>
      <c r="F22" s="38"/>
      <c r="G22" s="111"/>
    </row>
    <row r="23" spans="1:7" ht="18.75">
      <c r="A23" s="215" t="s">
        <v>32</v>
      </c>
      <c r="B23" s="215"/>
      <c r="C23" s="215"/>
      <c r="D23" s="216"/>
      <c r="E23" s="217">
        <f>SUM(E12:E22)</f>
        <v>70287.711917499997</v>
      </c>
      <c r="F23" s="39"/>
      <c r="G23" s="111"/>
    </row>
    <row r="24" spans="1:7">
      <c r="A24" s="5"/>
      <c r="B24" s="5"/>
      <c r="C24" s="5"/>
      <c r="D24" s="5"/>
      <c r="E24" s="6"/>
      <c r="F24" s="6"/>
    </row>
    <row r="25" spans="1:7" ht="33.75" customHeight="1">
      <c r="A25" s="236" t="s">
        <v>321</v>
      </c>
      <c r="B25" s="236"/>
      <c r="C25" s="236"/>
      <c r="D25" s="236"/>
      <c r="E25" s="236"/>
      <c r="F25" s="192"/>
    </row>
    <row r="26" spans="1:7">
      <c r="A26" s="194"/>
      <c r="B26" s="194"/>
      <c r="C26" s="194"/>
      <c r="D26" s="194"/>
      <c r="E26" s="207"/>
      <c r="F26" s="127"/>
    </row>
    <row r="27" spans="1:7" ht="30.75" customHeight="1">
      <c r="A27" s="236" t="s">
        <v>210</v>
      </c>
      <c r="B27" s="236"/>
      <c r="C27" s="236"/>
      <c r="D27" s="236"/>
      <c r="E27" s="236"/>
      <c r="F27" s="192"/>
    </row>
    <row r="28" spans="1:7">
      <c r="A28" s="209"/>
      <c r="B28" s="209"/>
      <c r="C28" s="209"/>
      <c r="D28" s="209"/>
      <c r="E28" s="208"/>
      <c r="F28" s="184"/>
    </row>
    <row r="29" spans="1:7">
      <c r="A29" s="237" t="s">
        <v>211</v>
      </c>
      <c r="B29" s="237"/>
      <c r="C29" s="237"/>
      <c r="D29" s="237"/>
      <c r="E29" s="237"/>
      <c r="F29" s="192"/>
    </row>
    <row r="30" spans="1:7">
      <c r="A30" s="209"/>
      <c r="B30" s="209"/>
      <c r="C30" s="209"/>
      <c r="D30" s="209"/>
      <c r="E30" s="208"/>
      <c r="F30" s="6"/>
    </row>
    <row r="31" spans="1:7" ht="28.5" customHeight="1">
      <c r="A31" s="236" t="s">
        <v>21</v>
      </c>
      <c r="B31" s="236"/>
      <c r="C31" s="236"/>
      <c r="D31" s="236"/>
      <c r="E31" s="236"/>
      <c r="F31" s="6"/>
    </row>
    <row r="32" spans="1:7">
      <c r="B32" s="5"/>
      <c r="C32" s="5"/>
      <c r="D32" s="5"/>
      <c r="E32" s="5"/>
      <c r="F32" s="6"/>
    </row>
    <row r="33" spans="1:6">
      <c r="B33" s="5"/>
      <c r="C33" s="5"/>
      <c r="D33" s="5"/>
      <c r="E33" s="5"/>
      <c r="F33" s="6"/>
    </row>
    <row r="34" spans="1:6">
      <c r="A34" s="238" t="s">
        <v>22</v>
      </c>
      <c r="B34" s="238"/>
      <c r="C34" s="238"/>
      <c r="D34" s="238"/>
      <c r="E34" s="238"/>
      <c r="F34" s="97"/>
    </row>
    <row r="35" spans="1:6">
      <c r="A35" s="5"/>
      <c r="B35" s="5"/>
      <c r="C35" s="5"/>
      <c r="D35" s="5"/>
      <c r="E35" s="6"/>
      <c r="F35" s="6"/>
    </row>
    <row r="36" spans="1:6">
      <c r="A36" s="5" t="s">
        <v>351</v>
      </c>
      <c r="B36" s="5" t="s">
        <v>352</v>
      </c>
      <c r="D36" s="5"/>
      <c r="E36" s="6" t="s">
        <v>25</v>
      </c>
      <c r="F36" s="6"/>
    </row>
    <row r="37" spans="1:6">
      <c r="A37" s="5"/>
      <c r="B37" s="5"/>
      <c r="D37" s="5"/>
      <c r="E37" s="6" t="s">
        <v>27</v>
      </c>
      <c r="F37" s="6"/>
    </row>
    <row r="38" spans="1:6">
      <c r="A38" s="5"/>
      <c r="B38" s="5"/>
      <c r="D38" s="5"/>
      <c r="E38" s="6"/>
      <c r="F38" s="6"/>
    </row>
    <row r="39" spans="1:6">
      <c r="A39" s="5"/>
      <c r="B39" s="5"/>
      <c r="D39" s="5"/>
      <c r="E39" s="6"/>
      <c r="F39" s="6"/>
    </row>
    <row r="40" spans="1:6">
      <c r="A40" s="5" t="s">
        <v>23</v>
      </c>
      <c r="B40" s="5" t="s">
        <v>165</v>
      </c>
      <c r="D40" s="5"/>
      <c r="E40" s="6" t="s">
        <v>25</v>
      </c>
      <c r="F40" s="6"/>
    </row>
    <row r="41" spans="1:6">
      <c r="A41" s="5"/>
      <c r="B41" s="229" t="s">
        <v>276</v>
      </c>
      <c r="D41" s="229"/>
      <c r="E41" s="6" t="s">
        <v>27</v>
      </c>
      <c r="F41" s="6"/>
    </row>
    <row r="42" spans="1:6">
      <c r="A42" s="5"/>
      <c r="B42" s="5"/>
      <c r="D42" s="5"/>
      <c r="E42" s="6"/>
      <c r="F42" s="6"/>
    </row>
    <row r="43" spans="1:6">
      <c r="A43" s="5"/>
      <c r="B43" s="5"/>
      <c r="D43" s="5"/>
      <c r="E43" s="6"/>
    </row>
    <row r="44" spans="1:6">
      <c r="A44" s="5" t="s">
        <v>28</v>
      </c>
      <c r="B44" s="5" t="s">
        <v>24</v>
      </c>
      <c r="D44" s="5"/>
      <c r="E44" s="6" t="s">
        <v>25</v>
      </c>
    </row>
    <row r="45" spans="1:6">
      <c r="A45" s="5"/>
      <c r="B45" s="227" t="s">
        <v>26</v>
      </c>
      <c r="D45" s="227"/>
      <c r="E45" s="6" t="s">
        <v>27</v>
      </c>
    </row>
    <row r="62" spans="1:1">
      <c r="A62" t="s">
        <v>103</v>
      </c>
    </row>
  </sheetData>
  <mergeCells count="10">
    <mergeCell ref="A25:E25"/>
    <mergeCell ref="A27:E27"/>
    <mergeCell ref="A29:E29"/>
    <mergeCell ref="A34:E34"/>
    <mergeCell ref="A31:E31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69"/>
  <sheetViews>
    <sheetView topLeftCell="A23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173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83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465.6</v>
      </c>
    </row>
    <row r="11" spans="1:8" ht="82.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0.45</v>
      </c>
      <c r="E12" s="148">
        <f>D12*12*H10</f>
        <v>2514.2400000000002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0.63</v>
      </c>
      <c r="E13" s="148">
        <f>D13*$H$10*12</f>
        <v>3519.9360000000006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1.29</v>
      </c>
      <c r="E14" s="148">
        <f t="shared" ref="E14:E22" si="0">D14*$H$10*12</f>
        <v>7207.4880000000003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0.64</v>
      </c>
      <c r="E15" s="148">
        <f t="shared" si="0"/>
        <v>3575.8080000000004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0.28994845360824739</v>
      </c>
      <c r="E16" s="148">
        <v>1620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5</v>
      </c>
      <c r="E17" s="148">
        <f t="shared" si="0"/>
        <v>27936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4.18</v>
      </c>
      <c r="E18" s="148">
        <f t="shared" si="0"/>
        <v>23354.495999999999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0.13</v>
      </c>
      <c r="E19" s="148">
        <f t="shared" si="0"/>
        <v>726.33600000000001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5475.4560000000001</v>
      </c>
      <c r="F20" s="38"/>
    </row>
    <row r="21" spans="1:7" ht="25.5">
      <c r="A21" s="14" t="s">
        <v>18</v>
      </c>
      <c r="B21" s="11" t="s">
        <v>16</v>
      </c>
      <c r="C21" s="11" t="s">
        <v>8</v>
      </c>
      <c r="D21" s="11">
        <v>0.35</v>
      </c>
      <c r="E21" s="148">
        <f t="shared" si="0"/>
        <v>1955.52</v>
      </c>
      <c r="F21" s="38"/>
      <c r="G21" s="111"/>
    </row>
    <row r="22" spans="1:7" ht="25.5">
      <c r="A22" s="14" t="s">
        <v>19</v>
      </c>
      <c r="B22" s="11" t="s">
        <v>16</v>
      </c>
      <c r="C22" s="11" t="s">
        <v>8</v>
      </c>
      <c r="D22" s="11">
        <v>1.61</v>
      </c>
      <c r="E22" s="148">
        <f t="shared" si="0"/>
        <v>8995.3920000000016</v>
      </c>
      <c r="F22" s="38"/>
      <c r="G22" s="111"/>
    </row>
    <row r="23" spans="1:7">
      <c r="A23" s="21" t="s">
        <v>265</v>
      </c>
      <c r="B23" s="22" t="s">
        <v>230</v>
      </c>
      <c r="C23" s="22" t="s">
        <v>120</v>
      </c>
      <c r="D23" s="22" t="s">
        <v>248</v>
      </c>
      <c r="E23" s="157">
        <v>1296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88176.672000000006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236" t="s">
        <v>339</v>
      </c>
      <c r="B26" s="236"/>
      <c r="C26" s="236"/>
      <c r="D26" s="236"/>
      <c r="E26" s="236"/>
      <c r="F26" s="192"/>
    </row>
    <row r="27" spans="1:7">
      <c r="A27" s="193"/>
      <c r="B27" s="194"/>
      <c r="C27" s="194"/>
      <c r="D27" s="194"/>
      <c r="E27" s="194"/>
      <c r="F27" s="127"/>
    </row>
    <row r="28" spans="1:7" ht="15" customHeight="1">
      <c r="A28" s="236" t="s">
        <v>212</v>
      </c>
      <c r="B28" s="236"/>
      <c r="C28" s="236"/>
      <c r="D28" s="236"/>
      <c r="E28" s="236"/>
      <c r="F28" s="192"/>
    </row>
    <row r="29" spans="1:7">
      <c r="A29" s="195"/>
      <c r="B29" s="184"/>
      <c r="C29" s="184"/>
      <c r="D29" s="184"/>
      <c r="E29" s="184"/>
      <c r="F29" s="184"/>
    </row>
    <row r="30" spans="1:7" ht="28.5" customHeight="1">
      <c r="A30" s="236" t="s">
        <v>21</v>
      </c>
      <c r="B30" s="236"/>
      <c r="C30" s="236"/>
      <c r="D30" s="236"/>
      <c r="E30" s="236"/>
      <c r="F30" s="192"/>
    </row>
    <row r="31" spans="1:7">
      <c r="B31" s="5"/>
      <c r="C31" s="5"/>
      <c r="D31" s="5"/>
      <c r="E31" s="5"/>
      <c r="F31" s="6"/>
    </row>
    <row r="32" spans="1:7" ht="28.5" customHeight="1">
      <c r="B32" s="5"/>
      <c r="C32" s="5"/>
      <c r="D32" s="5"/>
      <c r="E32" s="5"/>
      <c r="F32" s="6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69" spans="1:1">
      <c r="A69" t="s">
        <v>103</v>
      </c>
    </row>
  </sheetData>
  <mergeCells count="9">
    <mergeCell ref="A26:E26"/>
    <mergeCell ref="A28:E28"/>
    <mergeCell ref="A30:E30"/>
    <mergeCell ref="A35:E35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70"/>
  <sheetViews>
    <sheetView topLeftCell="A21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2.57031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3" customHeight="1">
      <c r="A7" s="236" t="s">
        <v>174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84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470.2</v>
      </c>
    </row>
    <row r="11" spans="1:8" ht="82.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0.2</v>
      </c>
      <c r="E12" s="148">
        <f>D12*$H$10*12</f>
        <v>1128.48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2" si="0">D13*$H$10*12</f>
        <v>2934.0479999999998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1.28</v>
      </c>
      <c r="E14" s="148">
        <f t="shared" si="0"/>
        <v>7222.2719999999999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3385.44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0.28711186729051469</v>
      </c>
      <c r="E16" s="148">
        <v>1620</v>
      </c>
      <c r="F16" s="38"/>
      <c r="G16" s="111"/>
    </row>
    <row r="17" spans="1:7" ht="32.25" customHeight="1">
      <c r="A17" s="14" t="s">
        <v>13</v>
      </c>
      <c r="B17" s="11" t="s">
        <v>105</v>
      </c>
      <c r="C17" s="11" t="s">
        <v>8</v>
      </c>
      <c r="D17" s="11">
        <v>4.21</v>
      </c>
      <c r="E17" s="148">
        <f t="shared" si="0"/>
        <v>23754.504000000001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17942.832000000002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0.41</v>
      </c>
      <c r="E19" s="148">
        <f t="shared" si="0"/>
        <v>2313.384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5529.5519999999997</v>
      </c>
      <c r="F20" s="38"/>
    </row>
    <row r="21" spans="1:7" ht="25.5">
      <c r="A21" s="14" t="s">
        <v>18</v>
      </c>
      <c r="B21" s="11" t="s">
        <v>16</v>
      </c>
      <c r="C21" s="11" t="s">
        <v>8</v>
      </c>
      <c r="D21" s="11">
        <v>0.35</v>
      </c>
      <c r="E21" s="148">
        <f t="shared" si="0"/>
        <v>1974.84</v>
      </c>
      <c r="F21" s="38"/>
      <c r="G21" s="111"/>
    </row>
    <row r="22" spans="1:7" ht="25.5">
      <c r="A22" s="14" t="s">
        <v>19</v>
      </c>
      <c r="B22" s="11" t="s">
        <v>16</v>
      </c>
      <c r="C22" s="11" t="s">
        <v>8</v>
      </c>
      <c r="D22" s="11">
        <v>1.61</v>
      </c>
      <c r="E22" s="148">
        <f t="shared" si="0"/>
        <v>9084.264000000001</v>
      </c>
      <c r="F22" s="38"/>
      <c r="G22" s="111"/>
    </row>
    <row r="23" spans="1:7" ht="25.5">
      <c r="A23" s="14" t="s">
        <v>123</v>
      </c>
      <c r="B23" s="11" t="s">
        <v>203</v>
      </c>
      <c r="C23" s="11" t="s">
        <v>120</v>
      </c>
      <c r="D23" s="11" t="s">
        <v>251</v>
      </c>
      <c r="E23" s="167">
        <f>36766.85/1000*H10/2</f>
        <v>8643.8864349999985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85533.502434999988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236" t="s">
        <v>322</v>
      </c>
      <c r="B26" s="236"/>
      <c r="C26" s="236"/>
      <c r="D26" s="236"/>
      <c r="E26" s="236"/>
      <c r="F26" s="95"/>
    </row>
    <row r="27" spans="1:7">
      <c r="A27" s="126"/>
      <c r="B27" s="126"/>
      <c r="C27" s="126"/>
      <c r="D27" s="126"/>
      <c r="E27" s="127"/>
      <c r="F27" s="6"/>
    </row>
    <row r="28" spans="1:7" ht="34.5" customHeight="1">
      <c r="A28" s="236" t="s">
        <v>210</v>
      </c>
      <c r="B28" s="236"/>
      <c r="C28" s="236"/>
      <c r="D28" s="236"/>
      <c r="E28" s="236"/>
      <c r="F28" s="95"/>
    </row>
    <row r="29" spans="1:7">
      <c r="A29" s="5"/>
      <c r="B29" s="5"/>
      <c r="C29" s="5"/>
      <c r="D29" s="5"/>
      <c r="E29" s="6"/>
      <c r="F29" s="6"/>
    </row>
    <row r="30" spans="1:7">
      <c r="A30" s="237" t="s">
        <v>211</v>
      </c>
      <c r="B30" s="237"/>
      <c r="C30" s="237"/>
      <c r="D30" s="237"/>
      <c r="E30" s="237"/>
      <c r="F30" s="96"/>
    </row>
    <row r="31" spans="1:7">
      <c r="A31" s="5"/>
      <c r="B31" s="5"/>
      <c r="C31" s="5"/>
      <c r="D31" s="5"/>
      <c r="E31" s="6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95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38" t="s">
        <v>22</v>
      </c>
      <c r="B35" s="238"/>
      <c r="C35" s="238"/>
      <c r="D35" s="238"/>
      <c r="E35" s="238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70" spans="1:1">
      <c r="A70" t="s">
        <v>103</v>
      </c>
    </row>
  </sheetData>
  <mergeCells count="10">
    <mergeCell ref="A26:E26"/>
    <mergeCell ref="A28:E28"/>
    <mergeCell ref="A30:E30"/>
    <mergeCell ref="A32:E32"/>
    <mergeCell ref="A35:E35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66"/>
  <sheetViews>
    <sheetView topLeftCell="A19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3" customHeight="1">
      <c r="A7" s="236" t="s">
        <v>175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85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455.9</v>
      </c>
    </row>
    <row r="11" spans="1:8" ht="82.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D12*$H$10*12</f>
        <v>2188.3200000000002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1" si="0">D13*$H$10*12</f>
        <v>2844.8159999999998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 t="s">
        <v>224</v>
      </c>
      <c r="E14" s="148">
        <f>1.32*$H$10*8+0.99*4*H10</f>
        <v>6619.6679999999997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3282.4799999999996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 t="s">
        <v>225</v>
      </c>
      <c r="E16" s="148">
        <v>1620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 t="s">
        <v>227</v>
      </c>
      <c r="E17" s="148">
        <f>4.83*$H$10*8+5.11*4*H10</f>
        <v>26934.572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 t="s">
        <v>226</v>
      </c>
      <c r="E18" s="148">
        <f>2.98*$H$10*8+3.48*4*H10</f>
        <v>17214.784</v>
      </c>
      <c r="F18" s="38"/>
    </row>
    <row r="19" spans="1:7" ht="25.5">
      <c r="A19" s="14" t="s">
        <v>15</v>
      </c>
      <c r="B19" s="11" t="s">
        <v>16</v>
      </c>
      <c r="C19" s="11" t="s">
        <v>8</v>
      </c>
      <c r="D19" s="12" t="s">
        <v>205</v>
      </c>
      <c r="E19" s="148">
        <f>0.89*$H$10*8+0.98*4*H10</f>
        <v>5033.1359999999995</v>
      </c>
      <c r="F19" s="38"/>
    </row>
    <row r="20" spans="1:7" ht="25.5">
      <c r="A20" s="14" t="s">
        <v>18</v>
      </c>
      <c r="B20" s="11" t="s">
        <v>16</v>
      </c>
      <c r="C20" s="11" t="s">
        <v>8</v>
      </c>
      <c r="D20" s="11" t="s">
        <v>206</v>
      </c>
      <c r="E20" s="148">
        <f>0.32*$H$10*8+0.35*4*H10</f>
        <v>1805.364</v>
      </c>
      <c r="F20" s="38"/>
      <c r="G20" s="111"/>
    </row>
    <row r="21" spans="1:7" ht="25.5">
      <c r="A21" s="14" t="s">
        <v>19</v>
      </c>
      <c r="B21" s="11" t="s">
        <v>14</v>
      </c>
      <c r="C21" s="11" t="s">
        <v>8</v>
      </c>
      <c r="D21" s="11">
        <v>1.61</v>
      </c>
      <c r="E21" s="148">
        <f t="shared" si="0"/>
        <v>8807.9880000000012</v>
      </c>
      <c r="F21" s="38"/>
      <c r="G21" s="111"/>
    </row>
    <row r="22" spans="1:7" ht="25.5">
      <c r="A22" s="14" t="s">
        <v>123</v>
      </c>
      <c r="B22" s="11" t="s">
        <v>203</v>
      </c>
      <c r="C22" s="11" t="s">
        <v>120</v>
      </c>
      <c r="D22" s="183">
        <f>E22/12/H10</f>
        <v>1.5319520833333333</v>
      </c>
      <c r="E22" s="167">
        <f>36766.85/1000*H10/2</f>
        <v>8381.0034574999991</v>
      </c>
      <c r="F22" s="38"/>
      <c r="G22" s="111"/>
    </row>
    <row r="23" spans="1:7">
      <c r="A23" s="14" t="s">
        <v>266</v>
      </c>
      <c r="B23" s="11" t="s">
        <v>234</v>
      </c>
      <c r="C23" s="11" t="s">
        <v>120</v>
      </c>
      <c r="D23" s="183"/>
      <c r="E23" s="167">
        <v>1209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85941.1314575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1.5" customHeight="1">
      <c r="A26" s="236" t="s">
        <v>323</v>
      </c>
      <c r="B26" s="236"/>
      <c r="C26" s="236"/>
      <c r="D26" s="236"/>
      <c r="E26" s="236"/>
      <c r="F26" s="95"/>
    </row>
    <row r="27" spans="1:7">
      <c r="A27" s="126"/>
      <c r="B27" s="126"/>
      <c r="C27" s="126"/>
      <c r="D27" s="126"/>
      <c r="E27" s="127"/>
      <c r="F27" s="6"/>
    </row>
    <row r="28" spans="1:7">
      <c r="A28" s="236" t="s">
        <v>210</v>
      </c>
      <c r="B28" s="236"/>
      <c r="C28" s="236"/>
      <c r="D28" s="236"/>
      <c r="E28" s="236"/>
      <c r="F28" s="95"/>
    </row>
    <row r="29" spans="1:7">
      <c r="A29" s="5"/>
      <c r="B29" s="5"/>
      <c r="C29" s="5"/>
      <c r="D29" s="5"/>
      <c r="E29" s="6"/>
      <c r="F29" s="6"/>
    </row>
    <row r="30" spans="1:7">
      <c r="A30" s="237" t="s">
        <v>211</v>
      </c>
      <c r="B30" s="237"/>
      <c r="C30" s="237"/>
      <c r="D30" s="237"/>
      <c r="E30" s="237"/>
      <c r="F30" s="96"/>
    </row>
    <row r="31" spans="1:7">
      <c r="A31" s="5"/>
      <c r="B31" s="5"/>
      <c r="C31" s="5"/>
      <c r="D31" s="5"/>
      <c r="E31" s="6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95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66" spans="1:1">
      <c r="A66" t="s">
        <v>103</v>
      </c>
    </row>
  </sheetData>
  <mergeCells count="10">
    <mergeCell ref="A26:E26"/>
    <mergeCell ref="A28:E28"/>
    <mergeCell ref="A30:E30"/>
    <mergeCell ref="A35:E35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66"/>
  <sheetViews>
    <sheetView topLeftCell="A18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49"/>
    </row>
    <row r="2" spans="1:8" ht="36" customHeight="1">
      <c r="A2" s="240" t="s">
        <v>1</v>
      </c>
      <c r="B2" s="240"/>
      <c r="C2" s="240"/>
      <c r="D2" s="240"/>
      <c r="E2" s="240"/>
      <c r="F2" s="150"/>
    </row>
    <row r="3" spans="1:8">
      <c r="A3" s="1"/>
      <c r="B3" s="1"/>
      <c r="C3" s="1"/>
      <c r="D3" s="1"/>
      <c r="E3" s="2"/>
      <c r="F3" s="2"/>
    </row>
    <row r="4" spans="1:8" ht="15" customHeight="1">
      <c r="A4" s="152" t="s">
        <v>2</v>
      </c>
      <c r="B4" s="1"/>
      <c r="C4" s="1"/>
      <c r="D4" s="241" t="s">
        <v>253</v>
      </c>
      <c r="E4" s="241"/>
      <c r="F4" s="15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1.5" customHeight="1">
      <c r="A7" s="236" t="s">
        <v>176</v>
      </c>
      <c r="B7" s="236"/>
      <c r="C7" s="236"/>
      <c r="D7" s="236"/>
      <c r="E7" s="236"/>
      <c r="F7" s="152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116</v>
      </c>
      <c r="B9" s="236"/>
      <c r="C9" s="236"/>
      <c r="D9" s="236"/>
      <c r="E9" s="236"/>
      <c r="F9" s="152"/>
    </row>
    <row r="10" spans="1:8" ht="15.75" thickBot="1">
      <c r="A10" s="5"/>
      <c r="B10" s="5"/>
      <c r="C10" s="5"/>
      <c r="D10" s="5"/>
      <c r="E10" s="6"/>
      <c r="F10" s="6"/>
      <c r="H10">
        <v>622.6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55.5" customHeight="1">
      <c r="A12" s="147" t="s">
        <v>110</v>
      </c>
      <c r="B12" s="146" t="s">
        <v>111</v>
      </c>
      <c r="C12" s="11" t="s">
        <v>8</v>
      </c>
      <c r="D12" s="156">
        <v>0.8</v>
      </c>
      <c r="E12" s="13">
        <f>D12*$H$10*12</f>
        <v>5976.9600000000009</v>
      </c>
      <c r="F12" s="37"/>
    </row>
    <row r="13" spans="1:8" ht="60">
      <c r="A13" s="147" t="s">
        <v>112</v>
      </c>
      <c r="B13" s="146" t="s">
        <v>111</v>
      </c>
      <c r="C13" s="11" t="s">
        <v>8</v>
      </c>
      <c r="D13" s="15">
        <v>0.93</v>
      </c>
      <c r="E13" s="13">
        <f t="shared" ref="E13:E23" si="0">D13*$H$10*12</f>
        <v>6948.2160000000003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80">
        <f>E14/12/H10</f>
        <v>0.52200449726951492</v>
      </c>
      <c r="E14" s="13">
        <v>3900</v>
      </c>
      <c r="F14" s="38"/>
    </row>
    <row r="15" spans="1:8" ht="51">
      <c r="A15" s="14" t="s">
        <v>34</v>
      </c>
      <c r="B15" s="11" t="s">
        <v>14</v>
      </c>
      <c r="C15" s="11" t="s">
        <v>8</v>
      </c>
      <c r="D15" s="12">
        <v>1.04</v>
      </c>
      <c r="E15" s="13">
        <f t="shared" si="0"/>
        <v>7770.0480000000007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0.31</v>
      </c>
      <c r="E16" s="13">
        <f t="shared" si="0"/>
        <v>2316.0720000000001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4.32</v>
      </c>
      <c r="E17" s="13">
        <f t="shared" si="0"/>
        <v>32275.584000000003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2.48</v>
      </c>
      <c r="E18" s="13">
        <f t="shared" si="0"/>
        <v>18528.576000000001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0.12</v>
      </c>
      <c r="E19" s="13">
        <v>1068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 t="shared" si="0"/>
        <v>7321.7759999999998</v>
      </c>
      <c r="F20" s="38"/>
      <c r="G20" s="111"/>
    </row>
    <row r="21" spans="1:7" ht="25.5">
      <c r="A21" s="14" t="s">
        <v>81</v>
      </c>
      <c r="B21" s="11" t="s">
        <v>16</v>
      </c>
      <c r="C21" s="11" t="s">
        <v>8</v>
      </c>
      <c r="D21" s="80">
        <v>0.61</v>
      </c>
      <c r="E21" s="13">
        <f t="shared" si="0"/>
        <v>4557.4319999999998</v>
      </c>
      <c r="F21" s="38"/>
      <c r="G21" s="111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3">
        <f t="shared" si="0"/>
        <v>2614.92</v>
      </c>
      <c r="F22" s="38"/>
      <c r="G22" s="111"/>
    </row>
    <row r="23" spans="1:7" ht="26.25" customHeight="1">
      <c r="A23" s="14" t="s">
        <v>19</v>
      </c>
      <c r="B23" s="11" t="s">
        <v>14</v>
      </c>
      <c r="C23" s="11" t="s">
        <v>8</v>
      </c>
      <c r="D23" s="11">
        <v>0.65</v>
      </c>
      <c r="E23" s="13">
        <f t="shared" si="0"/>
        <v>4856.2800000000007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98133.864000000001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3.75" customHeight="1">
      <c r="A26" s="236" t="s">
        <v>324</v>
      </c>
      <c r="B26" s="236"/>
      <c r="C26" s="236"/>
      <c r="D26" s="236"/>
      <c r="E26" s="236"/>
      <c r="F26" s="152"/>
    </row>
    <row r="27" spans="1:7">
      <c r="A27" s="126"/>
      <c r="B27" s="126"/>
      <c r="C27" s="126"/>
      <c r="D27" s="126"/>
      <c r="E27" s="127"/>
      <c r="F27" s="6"/>
    </row>
    <row r="28" spans="1:7" ht="31.5" customHeight="1">
      <c r="A28" s="236" t="s">
        <v>210</v>
      </c>
      <c r="B28" s="236"/>
      <c r="C28" s="236"/>
      <c r="D28" s="236"/>
      <c r="E28" s="236"/>
      <c r="F28" s="152"/>
    </row>
    <row r="29" spans="1:7">
      <c r="A29" s="5"/>
      <c r="B29" s="5"/>
      <c r="C29" s="5"/>
      <c r="D29" s="5"/>
      <c r="E29" s="6"/>
      <c r="F29" s="6"/>
    </row>
    <row r="30" spans="1:7">
      <c r="A30" s="237" t="s">
        <v>211</v>
      </c>
      <c r="B30" s="237"/>
      <c r="C30" s="237"/>
      <c r="D30" s="237"/>
      <c r="E30" s="237"/>
      <c r="F30" s="153"/>
    </row>
    <row r="31" spans="1:7">
      <c r="A31" s="5"/>
      <c r="B31" s="5"/>
      <c r="C31" s="5"/>
      <c r="D31" s="5"/>
      <c r="E31" s="6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152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154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66" spans="1:1">
      <c r="A66" t="s">
        <v>103</v>
      </c>
    </row>
  </sheetData>
  <mergeCells count="10">
    <mergeCell ref="A26:E26"/>
    <mergeCell ref="A28:E28"/>
    <mergeCell ref="A30:E30"/>
    <mergeCell ref="A35:E35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67"/>
  <sheetViews>
    <sheetView topLeftCell="A19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88.5" customHeight="1">
      <c r="A7" s="236" t="s">
        <v>177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86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421.2</v>
      </c>
    </row>
    <row r="11" spans="1:8" ht="82.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D12*$H$10*12</f>
        <v>2021.7600000000002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D13*$H$10*12</f>
        <v>2628.288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1.31</v>
      </c>
      <c r="E14" s="148">
        <f t="shared" si="0"/>
        <v>6621.264000000001</v>
      </c>
      <c r="F14" s="38"/>
    </row>
    <row r="15" spans="1:8" ht="38.25">
      <c r="A15" s="14" t="s">
        <v>115</v>
      </c>
      <c r="B15" s="11" t="s">
        <v>14</v>
      </c>
      <c r="C15" s="11" t="s">
        <v>8</v>
      </c>
      <c r="D15" s="12">
        <v>1.04</v>
      </c>
      <c r="E15" s="148">
        <f t="shared" si="0"/>
        <v>5256.576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0.65</v>
      </c>
      <c r="E16" s="148">
        <f t="shared" si="0"/>
        <v>3285.3600000000006</v>
      </c>
      <c r="F16" s="38"/>
    </row>
    <row r="17" spans="1:7" ht="25.5">
      <c r="A17" s="14" t="s">
        <v>13</v>
      </c>
      <c r="B17" s="11" t="s">
        <v>105</v>
      </c>
      <c r="C17" s="11" t="s">
        <v>8</v>
      </c>
      <c r="D17" s="11">
        <v>6.86</v>
      </c>
      <c r="E17" s="148">
        <f t="shared" si="0"/>
        <v>34673.184000000001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3.48</v>
      </c>
      <c r="E18" s="148">
        <f t="shared" si="0"/>
        <v>17589.311999999998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80">
        <f>E19/12/H10</f>
        <v>0.25077160493827161</v>
      </c>
      <c r="E19" s="148">
        <v>1267.5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4953.3119999999999</v>
      </c>
      <c r="F20" s="38"/>
    </row>
    <row r="21" spans="1:7" ht="25.5">
      <c r="A21" s="14" t="s">
        <v>81</v>
      </c>
      <c r="B21" s="11" t="s">
        <v>16</v>
      </c>
      <c r="C21" s="11" t="s">
        <v>8</v>
      </c>
      <c r="D21" s="80">
        <v>0.61</v>
      </c>
      <c r="E21" s="148">
        <f t="shared" si="0"/>
        <v>3083.1839999999993</v>
      </c>
      <c r="F21" s="38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1769.04</v>
      </c>
      <c r="F22" s="38"/>
      <c r="G22" s="111"/>
    </row>
    <row r="23" spans="1:7" ht="26.25" customHeight="1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8137.5840000000007</v>
      </c>
      <c r="F23" s="38"/>
      <c r="G23" s="111"/>
    </row>
    <row r="24" spans="1:7" ht="26.25" customHeight="1">
      <c r="A24" s="14" t="s">
        <v>123</v>
      </c>
      <c r="B24" s="11" t="s">
        <v>203</v>
      </c>
      <c r="C24" s="11" t="s">
        <v>120</v>
      </c>
      <c r="D24" s="183">
        <f>E24/12/H10</f>
        <v>1.5319520833333331</v>
      </c>
      <c r="E24" s="167">
        <f>36766.85/1000*H10/2</f>
        <v>7743.0986099999991</v>
      </c>
      <c r="F24" s="38"/>
      <c r="G24" s="111"/>
    </row>
    <row r="25" spans="1:7" ht="19.5" thickBot="1">
      <c r="A25" s="16" t="s">
        <v>32</v>
      </c>
      <c r="B25" s="17"/>
      <c r="C25" s="17"/>
      <c r="D25" s="81"/>
      <c r="E25" s="110">
        <f>SUM(E12:E24)</f>
        <v>99029.462610000002</v>
      </c>
      <c r="F25" s="39"/>
      <c r="G25" s="111"/>
    </row>
    <row r="26" spans="1:7">
      <c r="A26" s="5"/>
      <c r="B26" s="5"/>
      <c r="C26" s="5"/>
      <c r="D26" s="5"/>
      <c r="E26" s="6"/>
      <c r="F26" s="6"/>
    </row>
    <row r="27" spans="1:7" ht="36.75" customHeight="1">
      <c r="A27" s="236" t="s">
        <v>325</v>
      </c>
      <c r="B27" s="236"/>
      <c r="C27" s="236"/>
      <c r="D27" s="236"/>
      <c r="E27" s="236"/>
      <c r="F27" s="95"/>
    </row>
    <row r="28" spans="1:7">
      <c r="A28" s="126"/>
      <c r="B28" s="126"/>
      <c r="C28" s="126"/>
      <c r="D28" s="126"/>
      <c r="E28" s="127"/>
      <c r="F28" s="6"/>
    </row>
    <row r="29" spans="1:7">
      <c r="A29" s="236" t="s">
        <v>210</v>
      </c>
      <c r="B29" s="236"/>
      <c r="C29" s="236"/>
      <c r="D29" s="236"/>
      <c r="E29" s="236"/>
      <c r="F29" s="95"/>
    </row>
    <row r="30" spans="1:7">
      <c r="A30" s="5"/>
      <c r="B30" s="5"/>
      <c r="C30" s="5"/>
      <c r="D30" s="5"/>
      <c r="E30" s="6"/>
      <c r="F30" s="6"/>
    </row>
    <row r="31" spans="1:7">
      <c r="A31" s="237" t="s">
        <v>211</v>
      </c>
      <c r="B31" s="237"/>
      <c r="C31" s="237"/>
      <c r="D31" s="237"/>
      <c r="E31" s="237"/>
      <c r="F31" s="96"/>
    </row>
    <row r="32" spans="1:7">
      <c r="A32" s="5"/>
      <c r="B32" s="5"/>
      <c r="C32" s="5"/>
      <c r="D32" s="5"/>
      <c r="E32" s="6"/>
      <c r="F32" s="6"/>
    </row>
    <row r="33" spans="1:6" ht="28.5" customHeight="1">
      <c r="A33" s="236" t="s">
        <v>21</v>
      </c>
      <c r="B33" s="236"/>
      <c r="C33" s="236"/>
      <c r="D33" s="236"/>
      <c r="E33" s="236"/>
      <c r="F33" s="95"/>
    </row>
    <row r="34" spans="1:6">
      <c r="B34" s="5"/>
      <c r="C34" s="5"/>
      <c r="D34" s="5"/>
      <c r="E34" s="5"/>
      <c r="F34" s="6"/>
    </row>
    <row r="35" spans="1:6">
      <c r="B35" s="5"/>
      <c r="C35" s="5"/>
      <c r="D35" s="5"/>
      <c r="E35" s="5"/>
      <c r="F35" s="6"/>
    </row>
    <row r="36" spans="1:6">
      <c r="A36" s="238" t="s">
        <v>22</v>
      </c>
      <c r="B36" s="238"/>
      <c r="C36" s="238"/>
      <c r="D36" s="238"/>
      <c r="E36" s="238"/>
      <c r="F36" s="97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D38" s="5"/>
      <c r="E38" s="6" t="s">
        <v>25</v>
      </c>
      <c r="F38" s="6"/>
    </row>
    <row r="39" spans="1:6">
      <c r="A39" s="5"/>
      <c r="B39" s="5"/>
      <c r="D39" s="5"/>
      <c r="E39" s="6" t="s">
        <v>27</v>
      </c>
      <c r="F39" s="6"/>
    </row>
    <row r="40" spans="1:6">
      <c r="A40" s="5"/>
      <c r="B40" s="5"/>
      <c r="D40" s="5"/>
      <c r="E40" s="6"/>
      <c r="F40" s="6"/>
    </row>
    <row r="41" spans="1:6">
      <c r="A41" s="5"/>
      <c r="B41" s="5"/>
      <c r="D41" s="5"/>
      <c r="E41" s="6"/>
      <c r="F41" s="6"/>
    </row>
    <row r="42" spans="1:6">
      <c r="A42" s="5" t="s">
        <v>23</v>
      </c>
      <c r="B42" s="5" t="s">
        <v>165</v>
      </c>
      <c r="D42" s="5"/>
      <c r="E42" s="6" t="s">
        <v>25</v>
      </c>
      <c r="F42" s="6"/>
    </row>
    <row r="43" spans="1:6">
      <c r="A43" s="5"/>
      <c r="B43" s="229" t="s">
        <v>276</v>
      </c>
      <c r="D43" s="229"/>
      <c r="E43" s="6" t="s">
        <v>27</v>
      </c>
      <c r="F43" s="6"/>
    </row>
    <row r="44" spans="1:6">
      <c r="A44" s="5"/>
      <c r="B44" s="5"/>
      <c r="D44" s="5"/>
      <c r="E44" s="6"/>
      <c r="F44" s="6"/>
    </row>
    <row r="45" spans="1:6">
      <c r="A45" s="5"/>
      <c r="B45" s="5"/>
      <c r="D45" s="5"/>
      <c r="E45" s="6"/>
    </row>
    <row r="46" spans="1:6">
      <c r="A46" s="5" t="s">
        <v>28</v>
      </c>
      <c r="B46" s="5" t="s">
        <v>24</v>
      </c>
      <c r="D46" s="5"/>
      <c r="E46" s="6" t="s">
        <v>25</v>
      </c>
    </row>
    <row r="47" spans="1:6">
      <c r="A47" s="5"/>
      <c r="B47" s="227" t="s">
        <v>26</v>
      </c>
      <c r="D47" s="227"/>
      <c r="E47" s="6" t="s">
        <v>27</v>
      </c>
    </row>
    <row r="67" spans="1:1">
      <c r="A67" t="s">
        <v>103</v>
      </c>
    </row>
  </sheetData>
  <mergeCells count="10">
    <mergeCell ref="A27:E27"/>
    <mergeCell ref="A29:E29"/>
    <mergeCell ref="A31:E31"/>
    <mergeCell ref="A36:E36"/>
    <mergeCell ref="A33:E33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69"/>
  <sheetViews>
    <sheetView topLeftCell="A22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3.75" customHeight="1">
      <c r="A7" s="236" t="s">
        <v>178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87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397.1</v>
      </c>
    </row>
    <row r="11" spans="1:8" ht="82.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D12*$H$10*12</f>
        <v>1906.0800000000004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D13*$H$10*12</f>
        <v>2477.9040000000005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1.01</v>
      </c>
      <c r="E14" s="148">
        <f t="shared" si="0"/>
        <v>4812.8520000000008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48">
        <f t="shared" si="0"/>
        <v>2859.12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0.13010996390497775</v>
      </c>
      <c r="E16" s="148">
        <v>620</v>
      </c>
      <c r="F16" s="38"/>
    </row>
    <row r="17" spans="1:7" ht="25.5">
      <c r="A17" s="14" t="s">
        <v>13</v>
      </c>
      <c r="B17" s="11" t="s">
        <v>105</v>
      </c>
      <c r="C17" s="11" t="s">
        <v>8</v>
      </c>
      <c r="D17" s="11">
        <v>9.81</v>
      </c>
      <c r="E17" s="148">
        <f t="shared" si="0"/>
        <v>46746.612000000008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15153.336000000003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0.11</v>
      </c>
      <c r="E19" s="148">
        <f t="shared" si="0"/>
        <v>524.17200000000003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4669.8960000000006</v>
      </c>
      <c r="F20" s="38"/>
    </row>
    <row r="21" spans="1:7" ht="25.5">
      <c r="A21" s="14" t="s">
        <v>81</v>
      </c>
      <c r="B21" s="11" t="s">
        <v>16</v>
      </c>
      <c r="C21" s="11" t="s">
        <v>8</v>
      </c>
      <c r="D21" s="80">
        <v>0.61</v>
      </c>
      <c r="E21" s="148">
        <f t="shared" si="0"/>
        <v>2906.7719999999999</v>
      </c>
      <c r="F21" s="38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1667.8199999999997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1.61</v>
      </c>
      <c r="E23" s="148">
        <f t="shared" si="0"/>
        <v>7671.9720000000016</v>
      </c>
      <c r="F23" s="38"/>
      <c r="G23" s="111"/>
    </row>
    <row r="24" spans="1:7" ht="25.5">
      <c r="A24" s="14" t="s">
        <v>123</v>
      </c>
      <c r="B24" s="11" t="s">
        <v>203</v>
      </c>
      <c r="C24" s="11" t="s">
        <v>120</v>
      </c>
      <c r="D24" s="183">
        <f>E24/12/H10</f>
        <v>1.5319520833333331</v>
      </c>
      <c r="E24" s="167">
        <f>36766.85/1000*H10/2</f>
        <v>7300.0580675000001</v>
      </c>
      <c r="F24" s="38"/>
      <c r="G24" s="111"/>
    </row>
    <row r="25" spans="1:7" ht="19.5" thickBot="1">
      <c r="A25" s="16" t="s">
        <v>32</v>
      </c>
      <c r="B25" s="17"/>
      <c r="C25" s="17"/>
      <c r="D25" s="81"/>
      <c r="E25" s="110">
        <f>SUM(E12:E24)</f>
        <v>99316.594067500017</v>
      </c>
      <c r="F25" s="39"/>
    </row>
    <row r="26" spans="1:7">
      <c r="A26" s="5"/>
      <c r="B26" s="5"/>
      <c r="C26" s="5"/>
      <c r="D26" s="5"/>
      <c r="E26" s="6"/>
      <c r="F26" s="6"/>
    </row>
    <row r="27" spans="1:7" ht="31.5" customHeight="1">
      <c r="A27" s="236" t="s">
        <v>326</v>
      </c>
      <c r="B27" s="236"/>
      <c r="C27" s="236"/>
      <c r="D27" s="236"/>
      <c r="E27" s="236"/>
      <c r="F27" s="95"/>
    </row>
    <row r="28" spans="1:7">
      <c r="A28" s="126"/>
      <c r="B28" s="126"/>
      <c r="C28" s="126"/>
      <c r="D28" s="126"/>
      <c r="E28" s="127"/>
      <c r="F28" s="6"/>
    </row>
    <row r="29" spans="1:7" ht="32.25" customHeight="1">
      <c r="A29" s="236" t="s">
        <v>210</v>
      </c>
      <c r="B29" s="236"/>
      <c r="C29" s="236"/>
      <c r="D29" s="236"/>
      <c r="E29" s="236"/>
      <c r="F29" s="95"/>
    </row>
    <row r="30" spans="1:7">
      <c r="A30" s="5"/>
      <c r="B30" s="5"/>
      <c r="C30" s="5"/>
      <c r="D30" s="5"/>
      <c r="E30" s="6"/>
      <c r="F30" s="6"/>
    </row>
    <row r="31" spans="1:7">
      <c r="A31" s="237" t="s">
        <v>211</v>
      </c>
      <c r="B31" s="237"/>
      <c r="C31" s="237"/>
      <c r="D31" s="237"/>
      <c r="E31" s="237"/>
      <c r="F31" s="96"/>
    </row>
    <row r="32" spans="1:7">
      <c r="A32" s="5"/>
      <c r="B32" s="5"/>
      <c r="C32" s="5"/>
      <c r="D32" s="5"/>
      <c r="E32" s="6"/>
      <c r="F32" s="6"/>
    </row>
    <row r="33" spans="1:6" ht="28.5" customHeight="1">
      <c r="A33" s="236" t="s">
        <v>21</v>
      </c>
      <c r="B33" s="236"/>
      <c r="C33" s="236"/>
      <c r="D33" s="236"/>
      <c r="E33" s="236"/>
      <c r="F33" s="95"/>
    </row>
    <row r="34" spans="1:6">
      <c r="B34" s="5"/>
      <c r="C34" s="5"/>
      <c r="D34" s="5"/>
      <c r="E34" s="5"/>
      <c r="F34" s="6"/>
    </row>
    <row r="35" spans="1:6">
      <c r="B35" s="5"/>
      <c r="C35" s="5"/>
      <c r="D35" s="5"/>
      <c r="E35" s="5"/>
      <c r="F35" s="6"/>
    </row>
    <row r="36" spans="1:6">
      <c r="A36" s="238" t="s">
        <v>22</v>
      </c>
      <c r="B36" s="238"/>
      <c r="C36" s="238"/>
      <c r="D36" s="238"/>
      <c r="E36" s="238"/>
      <c r="F36" s="97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D38" s="5"/>
      <c r="E38" s="6" t="s">
        <v>25</v>
      </c>
      <c r="F38" s="6"/>
    </row>
    <row r="39" spans="1:6">
      <c r="A39" s="5"/>
      <c r="B39" s="5"/>
      <c r="D39" s="5"/>
      <c r="E39" s="6" t="s">
        <v>27</v>
      </c>
      <c r="F39" s="6"/>
    </row>
    <row r="40" spans="1:6">
      <c r="A40" s="5"/>
      <c r="B40" s="5"/>
      <c r="D40" s="5"/>
      <c r="E40" s="6"/>
      <c r="F40" s="6"/>
    </row>
    <row r="41" spans="1:6">
      <c r="A41" s="5"/>
      <c r="B41" s="5"/>
      <c r="D41" s="5"/>
      <c r="E41" s="6"/>
      <c r="F41" s="6"/>
    </row>
    <row r="42" spans="1:6">
      <c r="A42" s="5" t="s">
        <v>23</v>
      </c>
      <c r="B42" s="5" t="s">
        <v>165</v>
      </c>
      <c r="D42" s="5"/>
      <c r="E42" s="6" t="s">
        <v>25</v>
      </c>
      <c r="F42" s="6"/>
    </row>
    <row r="43" spans="1:6">
      <c r="A43" s="5"/>
      <c r="B43" s="229" t="s">
        <v>276</v>
      </c>
      <c r="D43" s="229"/>
      <c r="E43" s="6" t="s">
        <v>27</v>
      </c>
      <c r="F43" s="6"/>
    </row>
    <row r="44" spans="1:6">
      <c r="A44" s="5"/>
      <c r="B44" s="5"/>
      <c r="D44" s="5"/>
      <c r="E44" s="6"/>
      <c r="F44" s="6"/>
    </row>
    <row r="45" spans="1:6">
      <c r="A45" s="5"/>
      <c r="B45" s="5"/>
      <c r="D45" s="5"/>
      <c r="E45" s="6"/>
    </row>
    <row r="46" spans="1:6">
      <c r="A46" s="5" t="s">
        <v>28</v>
      </c>
      <c r="B46" s="5" t="s">
        <v>24</v>
      </c>
      <c r="D46" s="5"/>
      <c r="E46" s="6" t="s">
        <v>25</v>
      </c>
    </row>
    <row r="47" spans="1:6">
      <c r="A47" s="5"/>
      <c r="B47" s="227" t="s">
        <v>26</v>
      </c>
      <c r="D47" s="227"/>
      <c r="E47" s="6" t="s">
        <v>27</v>
      </c>
    </row>
    <row r="69" spans="1:1">
      <c r="A69" t="s">
        <v>103</v>
      </c>
    </row>
  </sheetData>
  <mergeCells count="10">
    <mergeCell ref="A27:E27"/>
    <mergeCell ref="A29:E29"/>
    <mergeCell ref="A31:E31"/>
    <mergeCell ref="A36:E36"/>
    <mergeCell ref="A33:E33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68"/>
  <sheetViews>
    <sheetView topLeftCell="A27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179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88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376.8</v>
      </c>
    </row>
    <row r="11" spans="1:8" ht="82.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D12*$H$10*12</f>
        <v>1808.6399999999999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2" si="0">D13*$H$10*12</f>
        <v>2351.232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0.6</v>
      </c>
      <c r="E14" s="148">
        <f t="shared" si="0"/>
        <v>2712.96</v>
      </c>
      <c r="F14" s="38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48">
        <f t="shared" si="0"/>
        <v>2712.96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0.35</v>
      </c>
      <c r="E16" s="148">
        <f t="shared" si="0"/>
        <v>1582.56</v>
      </c>
      <c r="F16" s="38"/>
    </row>
    <row r="17" spans="1:7" ht="25.5">
      <c r="A17" s="14" t="s">
        <v>13</v>
      </c>
      <c r="B17" s="11" t="s">
        <v>105</v>
      </c>
      <c r="C17" s="11" t="s">
        <v>8</v>
      </c>
      <c r="D17" s="11">
        <v>7.57</v>
      </c>
      <c r="E17" s="148">
        <f t="shared" si="0"/>
        <v>34228.512000000002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48">
        <f t="shared" si="0"/>
        <v>14378.688000000002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0.18</v>
      </c>
      <c r="E19" s="148">
        <f t="shared" si="0"/>
        <v>813.88799999999992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4431.1679999999997</v>
      </c>
      <c r="F20" s="38"/>
    </row>
    <row r="21" spans="1:7" ht="25.5">
      <c r="A21" s="14" t="s">
        <v>18</v>
      </c>
      <c r="B21" s="11" t="s">
        <v>16</v>
      </c>
      <c r="C21" s="11" t="s">
        <v>8</v>
      </c>
      <c r="D21" s="11">
        <v>0.35</v>
      </c>
      <c r="E21" s="148">
        <f t="shared" si="0"/>
        <v>1582.56</v>
      </c>
      <c r="F21" s="38"/>
      <c r="G21" s="111"/>
    </row>
    <row r="22" spans="1:7" ht="25.5">
      <c r="A22" s="14" t="s">
        <v>19</v>
      </c>
      <c r="B22" s="11" t="s">
        <v>14</v>
      </c>
      <c r="C22" s="11" t="s">
        <v>8</v>
      </c>
      <c r="D22" s="11">
        <v>1.61</v>
      </c>
      <c r="E22" s="148">
        <f t="shared" si="0"/>
        <v>7279.7759999999998</v>
      </c>
      <c r="F22" s="38"/>
      <c r="G22" s="111"/>
    </row>
    <row r="23" spans="1:7" ht="27.75" customHeight="1">
      <c r="A23" s="14" t="s">
        <v>123</v>
      </c>
      <c r="B23" s="11" t="s">
        <v>203</v>
      </c>
      <c r="C23" s="11" t="s">
        <v>120</v>
      </c>
      <c r="D23" s="183">
        <f>E23/12/H10</f>
        <v>1.5319520833333333</v>
      </c>
      <c r="E23" s="167">
        <f>36766.85/1000*H10/2</f>
        <v>6926.8745399999998</v>
      </c>
      <c r="F23" s="38"/>
    </row>
    <row r="24" spans="1:7">
      <c r="A24" s="21" t="s">
        <v>259</v>
      </c>
      <c r="B24" s="22" t="s">
        <v>234</v>
      </c>
      <c r="C24" s="11" t="s">
        <v>120</v>
      </c>
      <c r="D24" s="182" t="s">
        <v>248</v>
      </c>
      <c r="E24" s="178">
        <v>1209</v>
      </c>
      <c r="F24" s="38"/>
    </row>
    <row r="25" spans="1:7" ht="19.5" thickBot="1">
      <c r="A25" s="16" t="s">
        <v>32</v>
      </c>
      <c r="B25" s="17"/>
      <c r="C25" s="17"/>
      <c r="D25" s="81"/>
      <c r="E25" s="110">
        <f>SUM(E12:E24)</f>
        <v>82018.818540000007</v>
      </c>
      <c r="F25" s="39"/>
      <c r="G25" s="111"/>
    </row>
    <row r="26" spans="1:7">
      <c r="A26" s="5"/>
      <c r="B26" s="5"/>
      <c r="C26" s="5"/>
      <c r="D26" s="5"/>
      <c r="E26" s="6"/>
      <c r="F26" s="6"/>
    </row>
    <row r="27" spans="1:7" ht="30.75" customHeight="1">
      <c r="A27" s="236" t="s">
        <v>327</v>
      </c>
      <c r="B27" s="236"/>
      <c r="C27" s="236"/>
      <c r="D27" s="236"/>
      <c r="E27" s="236"/>
      <c r="F27" s="95"/>
    </row>
    <row r="28" spans="1:7">
      <c r="A28" s="126"/>
      <c r="B28" s="126"/>
      <c r="C28" s="126"/>
      <c r="D28" s="126"/>
      <c r="E28" s="127"/>
      <c r="F28" s="6"/>
    </row>
    <row r="29" spans="1:7">
      <c r="A29" s="236" t="s">
        <v>210</v>
      </c>
      <c r="B29" s="236"/>
      <c r="C29" s="236"/>
      <c r="D29" s="236"/>
      <c r="E29" s="236"/>
      <c r="F29" s="95"/>
    </row>
    <row r="30" spans="1:7">
      <c r="A30" s="5"/>
      <c r="B30" s="5"/>
      <c r="C30" s="5"/>
      <c r="D30" s="5"/>
      <c r="E30" s="6"/>
      <c r="F30" s="6"/>
    </row>
    <row r="31" spans="1:7">
      <c r="A31" s="237" t="s">
        <v>211</v>
      </c>
      <c r="B31" s="237"/>
      <c r="C31" s="237"/>
      <c r="D31" s="237"/>
      <c r="E31" s="237"/>
      <c r="F31" s="96"/>
    </row>
    <row r="32" spans="1:7">
      <c r="A32" s="5"/>
      <c r="B32" s="5"/>
      <c r="C32" s="5"/>
      <c r="D32" s="5"/>
      <c r="E32" s="6"/>
      <c r="F32" s="6"/>
    </row>
    <row r="33" spans="1:6" ht="28.5" customHeight="1">
      <c r="A33" s="236" t="s">
        <v>21</v>
      </c>
      <c r="B33" s="236"/>
      <c r="C33" s="236"/>
      <c r="D33" s="236"/>
      <c r="E33" s="236"/>
      <c r="F33" s="95"/>
    </row>
    <row r="34" spans="1:6">
      <c r="B34" s="5"/>
      <c r="C34" s="5"/>
      <c r="D34" s="5"/>
      <c r="E34" s="5"/>
      <c r="F34" s="6"/>
    </row>
    <row r="35" spans="1:6">
      <c r="B35" s="5"/>
      <c r="C35" s="5"/>
      <c r="D35" s="5"/>
      <c r="E35" s="5"/>
      <c r="F35" s="6"/>
    </row>
    <row r="36" spans="1:6">
      <c r="A36" s="238" t="s">
        <v>22</v>
      </c>
      <c r="B36" s="238"/>
      <c r="C36" s="238"/>
      <c r="D36" s="238"/>
      <c r="E36" s="238"/>
      <c r="F36" s="97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D38" s="5"/>
      <c r="E38" s="6" t="s">
        <v>25</v>
      </c>
      <c r="F38" s="6"/>
    </row>
    <row r="39" spans="1:6">
      <c r="A39" s="5"/>
      <c r="B39" s="5"/>
      <c r="D39" s="5"/>
      <c r="E39" s="6" t="s">
        <v>27</v>
      </c>
      <c r="F39" s="6"/>
    </row>
    <row r="40" spans="1:6">
      <c r="A40" s="5"/>
      <c r="B40" s="5"/>
      <c r="D40" s="5"/>
      <c r="E40" s="6"/>
      <c r="F40" s="6"/>
    </row>
    <row r="41" spans="1:6">
      <c r="A41" s="5"/>
      <c r="B41" s="5"/>
      <c r="D41" s="5"/>
      <c r="E41" s="6"/>
      <c r="F41" s="6"/>
    </row>
    <row r="42" spans="1:6">
      <c r="A42" s="5" t="s">
        <v>23</v>
      </c>
      <c r="B42" s="5" t="s">
        <v>165</v>
      </c>
      <c r="D42" s="5"/>
      <c r="E42" s="6" t="s">
        <v>25</v>
      </c>
      <c r="F42" s="6"/>
    </row>
    <row r="43" spans="1:6">
      <c r="A43" s="5"/>
      <c r="B43" s="229" t="s">
        <v>276</v>
      </c>
      <c r="D43" s="229"/>
      <c r="E43" s="6" t="s">
        <v>27</v>
      </c>
      <c r="F43" s="6"/>
    </row>
    <row r="44" spans="1:6">
      <c r="A44" s="5"/>
      <c r="B44" s="5"/>
      <c r="D44" s="5"/>
      <c r="E44" s="6"/>
      <c r="F44" s="6"/>
    </row>
    <row r="45" spans="1:6">
      <c r="A45" s="5"/>
      <c r="B45" s="5"/>
      <c r="D45" s="5"/>
      <c r="E45" s="6"/>
    </row>
    <row r="46" spans="1:6">
      <c r="A46" s="5" t="s">
        <v>28</v>
      </c>
      <c r="B46" s="5" t="s">
        <v>24</v>
      </c>
      <c r="D46" s="5"/>
      <c r="E46" s="6" t="s">
        <v>25</v>
      </c>
    </row>
    <row r="47" spans="1:6">
      <c r="A47" s="5"/>
      <c r="B47" s="227" t="s">
        <v>26</v>
      </c>
      <c r="D47" s="227"/>
      <c r="E47" s="6" t="s">
        <v>27</v>
      </c>
    </row>
    <row r="68" spans="1:1">
      <c r="A68" t="s">
        <v>103</v>
      </c>
    </row>
  </sheetData>
  <mergeCells count="10">
    <mergeCell ref="A27:E27"/>
    <mergeCell ref="A29:E29"/>
    <mergeCell ref="A31:E31"/>
    <mergeCell ref="A36:E36"/>
    <mergeCell ref="A33:E33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6"/>
  <sheetViews>
    <sheetView topLeftCell="A17" workbookViewId="0">
      <selection activeCell="A34" sqref="A34:E4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39" t="s">
        <v>0</v>
      </c>
      <c r="B1" s="239"/>
      <c r="C1" s="239"/>
      <c r="D1" s="239"/>
      <c r="E1" s="239"/>
    </row>
    <row r="2" spans="1:7" ht="36" customHeight="1">
      <c r="A2" s="240" t="s">
        <v>1</v>
      </c>
      <c r="B2" s="240"/>
      <c r="C2" s="240"/>
      <c r="D2" s="240"/>
      <c r="E2" s="240"/>
    </row>
    <row r="3" spans="1:7">
      <c r="A3" s="1"/>
      <c r="B3" s="1"/>
      <c r="C3" s="1"/>
      <c r="D3" s="1"/>
      <c r="E3" s="2"/>
    </row>
    <row r="4" spans="1:7" ht="15" customHeight="1">
      <c r="A4" s="25" t="s">
        <v>2</v>
      </c>
      <c r="B4" s="1"/>
      <c r="C4" s="1"/>
      <c r="D4" s="241" t="s">
        <v>253</v>
      </c>
      <c r="E4" s="2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0" customHeight="1">
      <c r="A7" s="236" t="s">
        <v>132</v>
      </c>
      <c r="B7" s="236"/>
      <c r="C7" s="236"/>
      <c r="D7" s="236"/>
      <c r="E7" s="236"/>
    </row>
    <row r="8" spans="1:7">
      <c r="A8" s="3"/>
      <c r="B8" s="3"/>
      <c r="C8" s="3"/>
      <c r="D8" s="3"/>
      <c r="E8" s="4"/>
    </row>
    <row r="9" spans="1:7" ht="45.75" customHeight="1">
      <c r="A9" s="236" t="s">
        <v>41</v>
      </c>
      <c r="B9" s="236"/>
      <c r="C9" s="236"/>
      <c r="D9" s="236"/>
      <c r="E9" s="236"/>
    </row>
    <row r="10" spans="1:7" ht="15.75" thickBot="1">
      <c r="A10" s="5"/>
      <c r="B10" s="5"/>
      <c r="C10" s="5"/>
      <c r="D10" s="5"/>
      <c r="E10" s="6"/>
      <c r="G10">
        <v>262.10000000000002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51">
      <c r="A12" s="14" t="s">
        <v>9</v>
      </c>
      <c r="B12" s="11" t="s">
        <v>105</v>
      </c>
      <c r="C12" s="11" t="s">
        <v>10</v>
      </c>
      <c r="D12" s="80">
        <f>E12/12/G10</f>
        <v>0.1907668828691339</v>
      </c>
      <c r="E12" s="13">
        <v>600</v>
      </c>
      <c r="G12" s="111"/>
    </row>
    <row r="13" spans="1:7" ht="51">
      <c r="A13" s="14" t="s">
        <v>34</v>
      </c>
      <c r="B13" s="11" t="s">
        <v>14</v>
      </c>
      <c r="C13" s="11" t="s">
        <v>8</v>
      </c>
      <c r="D13" s="12">
        <v>0.55000000000000004</v>
      </c>
      <c r="E13" s="13">
        <f t="shared" ref="E13:E21" si="0">D13*$G$10*12</f>
        <v>1729.8600000000004</v>
      </c>
    </row>
    <row r="14" spans="1:7" ht="51">
      <c r="A14" s="14" t="s">
        <v>11</v>
      </c>
      <c r="B14" s="11" t="s">
        <v>105</v>
      </c>
      <c r="C14" s="11" t="s">
        <v>12</v>
      </c>
      <c r="D14" s="80">
        <f>E14/12/G10</f>
        <v>0.23702785196489887</v>
      </c>
      <c r="E14" s="13">
        <v>745.5</v>
      </c>
      <c r="G14" s="111"/>
    </row>
    <row r="15" spans="1:7" ht="31.5" customHeight="1">
      <c r="A15" s="14" t="s">
        <v>13</v>
      </c>
      <c r="B15" s="11" t="s">
        <v>105</v>
      </c>
      <c r="C15" s="11" t="s">
        <v>8</v>
      </c>
      <c r="D15" s="11">
        <v>6.1</v>
      </c>
      <c r="E15" s="13">
        <f t="shared" si="0"/>
        <v>19185.72</v>
      </c>
    </row>
    <row r="16" spans="1:7">
      <c r="A16" s="14" t="s">
        <v>29</v>
      </c>
      <c r="B16" s="11" t="s">
        <v>14</v>
      </c>
      <c r="C16" s="11" t="s">
        <v>8</v>
      </c>
      <c r="D16" s="12">
        <v>2.48</v>
      </c>
      <c r="E16" s="13">
        <f t="shared" si="0"/>
        <v>7800.0960000000005</v>
      </c>
    </row>
    <row r="17" spans="1:7">
      <c r="A17" s="14" t="s">
        <v>33</v>
      </c>
      <c r="B17" s="11" t="s">
        <v>105</v>
      </c>
      <c r="C17" s="11" t="s">
        <v>8</v>
      </c>
      <c r="D17" s="12">
        <v>0.25</v>
      </c>
      <c r="E17" s="13">
        <f t="shared" si="0"/>
        <v>786.30000000000007</v>
      </c>
    </row>
    <row r="18" spans="1:7" ht="25.5">
      <c r="A18" s="14" t="s">
        <v>15</v>
      </c>
      <c r="B18" s="11" t="s">
        <v>16</v>
      </c>
      <c r="C18" s="11" t="s">
        <v>8</v>
      </c>
      <c r="D18" s="12">
        <v>0.98</v>
      </c>
      <c r="E18" s="13">
        <f t="shared" si="0"/>
        <v>3082.2960000000003</v>
      </c>
    </row>
    <row r="19" spans="1:7" ht="25.5">
      <c r="A19" s="14" t="s">
        <v>17</v>
      </c>
      <c r="B19" s="11" t="s">
        <v>16</v>
      </c>
      <c r="C19" s="11" t="s">
        <v>8</v>
      </c>
      <c r="D19" s="15">
        <v>0.61</v>
      </c>
      <c r="E19" s="13">
        <f t="shared" si="0"/>
        <v>1918.5720000000001</v>
      </c>
    </row>
    <row r="20" spans="1:7" ht="25.5">
      <c r="A20" s="14" t="s">
        <v>18</v>
      </c>
      <c r="B20" s="11" t="s">
        <v>16</v>
      </c>
      <c r="C20" s="11" t="s">
        <v>8</v>
      </c>
      <c r="D20" s="11">
        <v>0.34</v>
      </c>
      <c r="E20" s="13">
        <f t="shared" si="0"/>
        <v>1069.3680000000002</v>
      </c>
      <c r="G20" s="111"/>
    </row>
    <row r="21" spans="1:7" ht="25.5">
      <c r="A21" s="14" t="s">
        <v>19</v>
      </c>
      <c r="B21" s="11" t="s">
        <v>14</v>
      </c>
      <c r="C21" s="11" t="s">
        <v>8</v>
      </c>
      <c r="D21" s="11">
        <v>1.1000000000000001</v>
      </c>
      <c r="E21" s="13">
        <f t="shared" si="0"/>
        <v>3459.7200000000007</v>
      </c>
      <c r="G21" s="111"/>
    </row>
    <row r="22" spans="1:7" ht="25.5">
      <c r="A22" s="21" t="s">
        <v>123</v>
      </c>
      <c r="B22" s="22" t="s">
        <v>250</v>
      </c>
      <c r="C22" s="22" t="s">
        <v>120</v>
      </c>
      <c r="D22" s="22" t="s">
        <v>251</v>
      </c>
      <c r="E22" s="157">
        <v>4599</v>
      </c>
      <c r="G22" s="111"/>
    </row>
    <row r="23" spans="1:7" ht="19.5" thickBot="1">
      <c r="A23" s="16" t="s">
        <v>32</v>
      </c>
      <c r="B23" s="17"/>
      <c r="C23" s="17"/>
      <c r="D23" s="18"/>
      <c r="E23" s="110">
        <f>SUM(E12:E22)</f>
        <v>44976.432000000008</v>
      </c>
      <c r="G23" s="111"/>
    </row>
    <row r="24" spans="1:7">
      <c r="A24" s="5"/>
      <c r="B24" s="5"/>
      <c r="C24" s="5"/>
      <c r="D24" s="5"/>
      <c r="E24" s="6"/>
    </row>
    <row r="25" spans="1:7" ht="31.5" customHeight="1">
      <c r="A25" s="236" t="s">
        <v>282</v>
      </c>
      <c r="B25" s="236"/>
      <c r="C25" s="236"/>
      <c r="D25" s="236"/>
      <c r="E25" s="236"/>
    </row>
    <row r="26" spans="1:7">
      <c r="A26" s="126"/>
      <c r="B26" s="126"/>
      <c r="C26" s="126"/>
      <c r="D26" s="126"/>
      <c r="E26" s="127"/>
    </row>
    <row r="27" spans="1:7" ht="30.75" customHeight="1">
      <c r="A27" s="236" t="s">
        <v>210</v>
      </c>
      <c r="B27" s="236"/>
      <c r="C27" s="236"/>
      <c r="D27" s="236"/>
      <c r="E27" s="236"/>
    </row>
    <row r="28" spans="1:7">
      <c r="A28" s="5"/>
      <c r="B28" s="5"/>
      <c r="C28" s="5"/>
      <c r="D28" s="5"/>
      <c r="E28" s="6"/>
    </row>
    <row r="29" spans="1:7" ht="16.5" customHeight="1">
      <c r="A29" s="237" t="s">
        <v>211</v>
      </c>
      <c r="B29" s="237"/>
      <c r="C29" s="237"/>
      <c r="D29" s="237"/>
      <c r="E29" s="237"/>
    </row>
    <row r="30" spans="1:7">
      <c r="A30" s="5"/>
      <c r="B30" s="5"/>
      <c r="C30" s="5"/>
      <c r="D30" s="5"/>
      <c r="E30" s="6"/>
    </row>
    <row r="31" spans="1:7" ht="29.25" customHeight="1">
      <c r="A31" s="236" t="s">
        <v>21</v>
      </c>
      <c r="B31" s="236"/>
      <c r="C31" s="236"/>
      <c r="D31" s="236"/>
      <c r="E31" s="236"/>
    </row>
    <row r="32" spans="1:7">
      <c r="A32" s="5"/>
      <c r="B32" s="5"/>
      <c r="C32" s="5"/>
      <c r="D32" s="5"/>
      <c r="E32" s="6"/>
    </row>
    <row r="33" spans="1:5" ht="15" customHeight="1">
      <c r="A33" s="5"/>
      <c r="B33" s="5"/>
      <c r="C33" s="5"/>
      <c r="D33" s="5"/>
      <c r="E33" s="6"/>
    </row>
    <row r="34" spans="1:5">
      <c r="A34" s="238" t="s">
        <v>22</v>
      </c>
      <c r="B34" s="238"/>
      <c r="C34" s="238"/>
      <c r="D34" s="238"/>
      <c r="E34" s="238"/>
    </row>
    <row r="35" spans="1:5">
      <c r="A35" s="5"/>
      <c r="B35" s="5"/>
      <c r="C35" s="5"/>
      <c r="D35" s="5"/>
      <c r="E35" s="6"/>
    </row>
    <row r="36" spans="1:5">
      <c r="A36" s="5" t="s">
        <v>351</v>
      </c>
      <c r="B36" s="5" t="s">
        <v>352</v>
      </c>
      <c r="C36" s="5"/>
      <c r="D36" s="5"/>
      <c r="E36" s="6" t="s">
        <v>25</v>
      </c>
    </row>
    <row r="37" spans="1:5">
      <c r="A37" s="5"/>
      <c r="B37" s="5"/>
      <c r="C37" s="5"/>
      <c r="D37" s="5"/>
      <c r="E37" s="6" t="s">
        <v>27</v>
      </c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5" t="s">
        <v>23</v>
      </c>
      <c r="B40" s="5" t="s">
        <v>165</v>
      </c>
      <c r="C40" s="5"/>
      <c r="D40" s="5"/>
      <c r="E40" s="6" t="s">
        <v>25</v>
      </c>
    </row>
    <row r="41" spans="1:5">
      <c r="A41" s="5"/>
      <c r="B41" s="237" t="s">
        <v>276</v>
      </c>
      <c r="C41" s="237"/>
      <c r="D41" s="237"/>
      <c r="E41" s="6" t="s">
        <v>27</v>
      </c>
    </row>
    <row r="42" spans="1:5">
      <c r="A42" s="5"/>
      <c r="B42" s="5"/>
      <c r="C42" s="5"/>
      <c r="D42" s="5"/>
      <c r="E42" s="6"/>
    </row>
    <row r="43" spans="1:5">
      <c r="A43" s="5"/>
      <c r="B43" s="5"/>
      <c r="C43" s="5"/>
      <c r="D43" s="5"/>
      <c r="E43" s="6"/>
    </row>
    <row r="44" spans="1:5">
      <c r="A44" s="5" t="s">
        <v>28</v>
      </c>
      <c r="B44" s="5" t="s">
        <v>24</v>
      </c>
      <c r="C44" s="5"/>
      <c r="D44" s="5"/>
      <c r="E44" s="6" t="s">
        <v>25</v>
      </c>
    </row>
    <row r="45" spans="1:5">
      <c r="A45" s="5"/>
      <c r="B45" s="235" t="s">
        <v>26</v>
      </c>
      <c r="C45" s="235"/>
      <c r="D45" s="235"/>
      <c r="E45" s="6" t="s">
        <v>27</v>
      </c>
    </row>
    <row r="46" spans="1:5">
      <c r="A46" s="5"/>
      <c r="B46" s="5"/>
      <c r="C46" s="5"/>
      <c r="D46" s="5"/>
      <c r="E46" s="6"/>
    </row>
  </sheetData>
  <mergeCells count="12">
    <mergeCell ref="B45:D45"/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</mergeCells>
  <pageMargins left="0.24" right="0.21" top="0.22" bottom="0.24" header="0.16" footer="0.22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A38" sqref="A38:E50"/>
    </sheetView>
  </sheetViews>
  <sheetFormatPr defaultRowHeight="15"/>
  <cols>
    <col min="1" max="1" width="33.285156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1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2"/>
    </row>
    <row r="2" spans="1:8" ht="36" customHeight="1">
      <c r="A2" s="240" t="s">
        <v>1</v>
      </c>
      <c r="B2" s="240"/>
      <c r="C2" s="240"/>
      <c r="D2" s="240"/>
      <c r="E2" s="240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241" t="s">
        <v>253</v>
      </c>
      <c r="E4" s="241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1.5" customHeight="1">
      <c r="A7" s="236" t="s">
        <v>180</v>
      </c>
      <c r="B7" s="236"/>
      <c r="C7" s="236"/>
      <c r="D7" s="236"/>
      <c r="E7" s="236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89</v>
      </c>
      <c r="B9" s="236"/>
      <c r="C9" s="236"/>
      <c r="D9" s="236"/>
      <c r="E9" s="236"/>
      <c r="F9" s="95"/>
    </row>
    <row r="10" spans="1:8" ht="15.75" thickBot="1">
      <c r="A10" s="5"/>
      <c r="B10" s="5"/>
      <c r="C10" s="5"/>
      <c r="D10" s="5"/>
      <c r="E10" s="6"/>
      <c r="F10" s="6"/>
      <c r="H10">
        <v>386.5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3">
        <f t="shared" ref="E12:E15" si="0">D12*$H$10*12</f>
        <v>1855.2000000000003</v>
      </c>
      <c r="F12" s="37"/>
    </row>
    <row r="13" spans="1:8" ht="63.75">
      <c r="A13" s="174" t="s">
        <v>228</v>
      </c>
      <c r="B13" s="12" t="s">
        <v>111</v>
      </c>
      <c r="C13" s="11" t="s">
        <v>8</v>
      </c>
      <c r="D13" s="15">
        <v>0.52</v>
      </c>
      <c r="E13" s="13">
        <f t="shared" si="0"/>
        <v>2411.7600000000002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0.78</v>
      </c>
      <c r="E14" s="13">
        <f t="shared" si="0"/>
        <v>3617.6400000000003</v>
      </c>
      <c r="F14" s="38"/>
      <c r="G14" s="111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3">
        <f t="shared" si="0"/>
        <v>2782.7999999999997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5.3902544200086243E-2</v>
      </c>
      <c r="E16" s="13">
        <v>250</v>
      </c>
      <c r="F16" s="38"/>
    </row>
    <row r="17" spans="1:7" ht="25.5">
      <c r="A17" s="14" t="s">
        <v>13</v>
      </c>
      <c r="B17" s="11" t="s">
        <v>105</v>
      </c>
      <c r="C17" s="11" t="s">
        <v>8</v>
      </c>
      <c r="D17" s="11">
        <v>9.1999999999999993</v>
      </c>
      <c r="E17" s="13">
        <f t="shared" ref="E17:E23" si="1">D17*$H$10*12</f>
        <v>42669.599999999999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3">
        <f t="shared" si="1"/>
        <v>14748.840000000002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0.17</v>
      </c>
      <c r="E19" s="13">
        <f t="shared" si="1"/>
        <v>788.46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 t="shared" si="1"/>
        <v>4545.24</v>
      </c>
      <c r="F20" s="38"/>
    </row>
    <row r="21" spans="1:7" ht="25.5">
      <c r="A21" s="14" t="s">
        <v>81</v>
      </c>
      <c r="B21" s="11" t="s">
        <v>16</v>
      </c>
      <c r="C21" s="11" t="s">
        <v>8</v>
      </c>
      <c r="D21" s="80">
        <v>0.61</v>
      </c>
      <c r="E21" s="13">
        <f t="shared" si="1"/>
        <v>2829.18</v>
      </c>
      <c r="F21" s="38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3">
        <f t="shared" si="1"/>
        <v>1623.2999999999997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1.61</v>
      </c>
      <c r="E23" s="13">
        <f t="shared" si="1"/>
        <v>7467.18</v>
      </c>
      <c r="F23" s="38"/>
      <c r="G23" s="111"/>
    </row>
    <row r="24" spans="1:7" ht="25.5">
      <c r="A24" s="14" t="s">
        <v>123</v>
      </c>
      <c r="B24" s="11" t="s">
        <v>203</v>
      </c>
      <c r="C24" s="11" t="s">
        <v>120</v>
      </c>
      <c r="D24" s="183">
        <f>E24/12/H10</f>
        <v>1.5319520833333335</v>
      </c>
      <c r="E24" s="167">
        <f>36766.85/1000*H10/2</f>
        <v>7105.1937625</v>
      </c>
      <c r="F24" s="38"/>
    </row>
    <row r="25" spans="1:7">
      <c r="A25" s="21" t="s">
        <v>267</v>
      </c>
      <c r="B25" s="22" t="s">
        <v>237</v>
      </c>
      <c r="C25" s="22" t="s">
        <v>120</v>
      </c>
      <c r="D25" s="182" t="s">
        <v>248</v>
      </c>
      <c r="E25" s="178">
        <v>3892</v>
      </c>
      <c r="F25" s="38"/>
    </row>
    <row r="26" spans="1:7">
      <c r="A26" s="21" t="s">
        <v>280</v>
      </c>
      <c r="B26" s="22" t="s">
        <v>204</v>
      </c>
      <c r="C26" s="22" t="s">
        <v>120</v>
      </c>
      <c r="D26" s="182" t="s">
        <v>248</v>
      </c>
      <c r="E26" s="178">
        <v>5200</v>
      </c>
      <c r="F26" s="38"/>
    </row>
    <row r="27" spans="1:7" ht="19.5" thickBot="1">
      <c r="A27" s="16" t="s">
        <v>32</v>
      </c>
      <c r="B27" s="17"/>
      <c r="C27" s="17"/>
      <c r="D27" s="81"/>
      <c r="E27" s="110">
        <f>SUM(E12:E26)</f>
        <v>101786.39376250001</v>
      </c>
      <c r="F27" s="39"/>
      <c r="G27" s="111"/>
    </row>
    <row r="28" spans="1:7">
      <c r="A28" s="5"/>
      <c r="B28" s="5"/>
      <c r="C28" s="5"/>
      <c r="D28" s="5"/>
      <c r="E28" s="6"/>
      <c r="F28" s="6"/>
    </row>
    <row r="29" spans="1:7" ht="30" customHeight="1">
      <c r="A29" s="236" t="s">
        <v>328</v>
      </c>
      <c r="B29" s="236"/>
      <c r="C29" s="236"/>
      <c r="D29" s="236"/>
      <c r="E29" s="236"/>
      <c r="F29" s="95"/>
    </row>
    <row r="30" spans="1:7">
      <c r="A30" s="126"/>
      <c r="B30" s="126"/>
      <c r="C30" s="126"/>
      <c r="D30" s="126"/>
      <c r="E30" s="127"/>
      <c r="F30" s="6"/>
    </row>
    <row r="31" spans="1:7">
      <c r="A31" s="236" t="s">
        <v>210</v>
      </c>
      <c r="B31" s="236"/>
      <c r="C31" s="236"/>
      <c r="D31" s="236"/>
      <c r="E31" s="236"/>
      <c r="F31" s="95"/>
    </row>
    <row r="32" spans="1:7">
      <c r="A32" s="5"/>
      <c r="B32" s="5"/>
      <c r="C32" s="5"/>
      <c r="D32" s="5"/>
      <c r="E32" s="6"/>
      <c r="F32" s="6"/>
    </row>
    <row r="33" spans="1:6" ht="21" customHeight="1">
      <c r="A33" s="237" t="s">
        <v>211</v>
      </c>
      <c r="B33" s="237"/>
      <c r="C33" s="237"/>
      <c r="D33" s="237"/>
      <c r="E33" s="237"/>
      <c r="F33" s="96"/>
    </row>
    <row r="34" spans="1:6">
      <c r="A34" s="5"/>
      <c r="B34" s="5"/>
      <c r="C34" s="5"/>
      <c r="D34" s="5"/>
      <c r="E34" s="6"/>
      <c r="F34" s="6"/>
    </row>
    <row r="35" spans="1:6" ht="28.5" customHeight="1">
      <c r="A35" s="236" t="s">
        <v>21</v>
      </c>
      <c r="B35" s="236"/>
      <c r="C35" s="236"/>
      <c r="D35" s="236"/>
      <c r="E35" s="236"/>
      <c r="F35" s="95"/>
    </row>
    <row r="36" spans="1:6">
      <c r="B36" s="5"/>
      <c r="C36" s="5"/>
      <c r="D36" s="5"/>
      <c r="E36" s="5"/>
      <c r="F36" s="6"/>
    </row>
    <row r="37" spans="1:6">
      <c r="B37" s="5"/>
      <c r="C37" s="5"/>
      <c r="D37" s="5"/>
      <c r="E37" s="5"/>
      <c r="F37" s="6"/>
    </row>
    <row r="38" spans="1:6">
      <c r="A38" s="238" t="s">
        <v>22</v>
      </c>
      <c r="B38" s="238"/>
      <c r="C38" s="238"/>
      <c r="D38" s="238"/>
      <c r="E38" s="238"/>
      <c r="F38" s="97"/>
    </row>
    <row r="39" spans="1:6">
      <c r="A39" s="5"/>
      <c r="B39" s="5"/>
      <c r="C39" s="5"/>
      <c r="D39" s="5"/>
      <c r="E39" s="6"/>
      <c r="F39" s="6"/>
    </row>
    <row r="40" spans="1:6">
      <c r="A40" s="5" t="s">
        <v>351</v>
      </c>
      <c r="B40" s="5" t="s">
        <v>352</v>
      </c>
      <c r="D40" s="5"/>
      <c r="E40" s="6" t="s">
        <v>25</v>
      </c>
      <c r="F40" s="6"/>
    </row>
    <row r="41" spans="1:6">
      <c r="A41" s="5"/>
      <c r="B41" s="5"/>
      <c r="D41" s="5"/>
      <c r="E41" s="6" t="s">
        <v>27</v>
      </c>
      <c r="F41" s="6"/>
    </row>
    <row r="42" spans="1:6">
      <c r="A42" s="5"/>
      <c r="B42" s="5"/>
      <c r="D42" s="5"/>
      <c r="E42" s="6"/>
      <c r="F42" s="6"/>
    </row>
    <row r="43" spans="1:6">
      <c r="A43" s="5"/>
      <c r="B43" s="5"/>
      <c r="D43" s="5"/>
      <c r="E43" s="6"/>
      <c r="F43" s="6"/>
    </row>
    <row r="44" spans="1:6">
      <c r="A44" s="5" t="s">
        <v>23</v>
      </c>
      <c r="B44" s="5" t="s">
        <v>165</v>
      </c>
      <c r="D44" s="5"/>
      <c r="E44" s="6" t="s">
        <v>25</v>
      </c>
      <c r="F44" s="6"/>
    </row>
    <row r="45" spans="1:6">
      <c r="A45" s="5"/>
      <c r="B45" s="229" t="s">
        <v>276</v>
      </c>
      <c r="D45" s="229"/>
      <c r="E45" s="6" t="s">
        <v>27</v>
      </c>
      <c r="F45" s="6"/>
    </row>
    <row r="46" spans="1:6">
      <c r="A46" s="5"/>
      <c r="B46" s="5"/>
      <c r="D46" s="5"/>
      <c r="E46" s="6"/>
      <c r="F46" s="6"/>
    </row>
    <row r="47" spans="1:6">
      <c r="A47" s="5"/>
      <c r="B47" s="5"/>
      <c r="D47" s="5"/>
      <c r="E47" s="6"/>
    </row>
    <row r="48" spans="1:6">
      <c r="A48" s="5" t="s">
        <v>28</v>
      </c>
      <c r="B48" s="5" t="s">
        <v>24</v>
      </c>
      <c r="D48" s="5"/>
      <c r="E48" s="6" t="s">
        <v>25</v>
      </c>
    </row>
    <row r="49" spans="1:5">
      <c r="A49" s="5"/>
      <c r="B49" s="227" t="s">
        <v>26</v>
      </c>
      <c r="D49" s="227"/>
      <c r="E49" s="6" t="s">
        <v>27</v>
      </c>
    </row>
  </sheetData>
  <mergeCells count="10">
    <mergeCell ref="A29:E29"/>
    <mergeCell ref="A31:E31"/>
    <mergeCell ref="A33:E33"/>
    <mergeCell ref="A38:E38"/>
    <mergeCell ref="A35:E35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67"/>
  <sheetViews>
    <sheetView topLeftCell="A18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2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8"/>
    </row>
    <row r="2" spans="1:8" ht="36" customHeight="1">
      <c r="A2" s="240" t="s">
        <v>1</v>
      </c>
      <c r="B2" s="240"/>
      <c r="C2" s="240"/>
      <c r="D2" s="240"/>
      <c r="E2" s="240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41" t="s">
        <v>253</v>
      </c>
      <c r="E4" s="241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2.25" customHeight="1">
      <c r="A7" s="236" t="s">
        <v>181</v>
      </c>
      <c r="B7" s="236"/>
      <c r="C7" s="236"/>
      <c r="D7" s="236"/>
      <c r="E7" s="236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90</v>
      </c>
      <c r="B9" s="236"/>
      <c r="C9" s="236"/>
      <c r="D9" s="236"/>
      <c r="E9" s="236"/>
      <c r="F9" s="101"/>
    </row>
    <row r="10" spans="1:8">
      <c r="A10" s="5"/>
      <c r="B10" s="5"/>
      <c r="C10" s="5"/>
      <c r="D10" s="5"/>
      <c r="E10" s="6"/>
      <c r="F10" s="6"/>
      <c r="H10">
        <v>385.8</v>
      </c>
    </row>
    <row r="11" spans="1:8" ht="82.5" customHeight="1">
      <c r="A11" s="146" t="s">
        <v>3</v>
      </c>
      <c r="B11" s="146" t="s">
        <v>4</v>
      </c>
      <c r="C11" s="146" t="s">
        <v>5</v>
      </c>
      <c r="D11" s="213" t="s">
        <v>6</v>
      </c>
      <c r="E11" s="211" t="s">
        <v>7</v>
      </c>
      <c r="F11" s="37"/>
    </row>
    <row r="12" spans="1:8" ht="48">
      <c r="A12" s="210" t="s">
        <v>110</v>
      </c>
      <c r="B12" s="12" t="s">
        <v>111</v>
      </c>
      <c r="C12" s="11" t="s">
        <v>8</v>
      </c>
      <c r="D12" s="15">
        <v>0.4</v>
      </c>
      <c r="E12" s="212">
        <f>D12*12*H10</f>
        <v>1851.8400000000004</v>
      </c>
      <c r="F12" s="37"/>
    </row>
    <row r="13" spans="1:8" ht="48">
      <c r="A13" s="210" t="s">
        <v>229</v>
      </c>
      <c r="B13" s="12" t="s">
        <v>111</v>
      </c>
      <c r="C13" s="11" t="s">
        <v>8</v>
      </c>
      <c r="D13" s="15">
        <v>0.52</v>
      </c>
      <c r="E13" s="212">
        <f>D13*12*H10</f>
        <v>2407.3920000000003</v>
      </c>
      <c r="F13" s="37"/>
    </row>
    <row r="14" spans="1:8" ht="51">
      <c r="A14" s="130" t="s">
        <v>9</v>
      </c>
      <c r="B14" s="11" t="s">
        <v>105</v>
      </c>
      <c r="C14" s="11" t="s">
        <v>10</v>
      </c>
      <c r="D14" s="80">
        <v>0.78</v>
      </c>
      <c r="E14" s="214">
        <f>D14*12*H10</f>
        <v>3611.0879999999997</v>
      </c>
      <c r="F14" s="38"/>
      <c r="G14" s="111"/>
    </row>
    <row r="15" spans="1:8" ht="51">
      <c r="A15" s="130" t="s">
        <v>34</v>
      </c>
      <c r="B15" s="11" t="s">
        <v>14</v>
      </c>
      <c r="C15" s="11" t="s">
        <v>8</v>
      </c>
      <c r="D15" s="12">
        <v>0.6</v>
      </c>
      <c r="E15" s="214">
        <f t="shared" ref="E15:E23" si="0">D15*$H$10*12</f>
        <v>2777.7599999999998</v>
      </c>
      <c r="F15" s="38"/>
    </row>
    <row r="16" spans="1:8" ht="51">
      <c r="A16" s="130" t="s">
        <v>11</v>
      </c>
      <c r="B16" s="11" t="s">
        <v>105</v>
      </c>
      <c r="C16" s="11" t="s">
        <v>12</v>
      </c>
      <c r="D16" s="12">
        <v>0.06</v>
      </c>
      <c r="E16" s="214">
        <f t="shared" si="0"/>
        <v>277.77600000000001</v>
      </c>
      <c r="F16" s="38"/>
    </row>
    <row r="17" spans="1:7" ht="25.5">
      <c r="A17" s="130" t="s">
        <v>13</v>
      </c>
      <c r="B17" s="11" t="s">
        <v>105</v>
      </c>
      <c r="C17" s="11" t="s">
        <v>8</v>
      </c>
      <c r="D17" s="11">
        <v>5.35</v>
      </c>
      <c r="E17" s="214">
        <f t="shared" si="0"/>
        <v>24768.359999999997</v>
      </c>
      <c r="F17" s="38"/>
    </row>
    <row r="18" spans="1:7">
      <c r="A18" s="130" t="s">
        <v>29</v>
      </c>
      <c r="B18" s="11" t="s">
        <v>14</v>
      </c>
      <c r="C18" s="11" t="s">
        <v>8</v>
      </c>
      <c r="D18" s="12">
        <v>3.18</v>
      </c>
      <c r="E18" s="214">
        <f t="shared" si="0"/>
        <v>14722.128000000001</v>
      </c>
      <c r="F18" s="38"/>
    </row>
    <row r="19" spans="1:7">
      <c r="A19" s="130" t="s">
        <v>33</v>
      </c>
      <c r="B19" s="11" t="s">
        <v>105</v>
      </c>
      <c r="C19" s="11" t="s">
        <v>8</v>
      </c>
      <c r="D19" s="12">
        <v>0.3</v>
      </c>
      <c r="E19" s="214">
        <f t="shared" si="0"/>
        <v>1388.8799999999999</v>
      </c>
      <c r="F19" s="38"/>
    </row>
    <row r="20" spans="1:7" ht="25.5">
      <c r="A20" s="130" t="s">
        <v>15</v>
      </c>
      <c r="B20" s="11" t="s">
        <v>16</v>
      </c>
      <c r="C20" s="11" t="s">
        <v>8</v>
      </c>
      <c r="D20" s="12">
        <v>0.98</v>
      </c>
      <c r="E20" s="214">
        <f t="shared" si="0"/>
        <v>4537.0079999999998</v>
      </c>
      <c r="F20" s="38"/>
    </row>
    <row r="21" spans="1:7" ht="25.5">
      <c r="A21" s="130" t="s">
        <v>74</v>
      </c>
      <c r="B21" s="11" t="s">
        <v>16</v>
      </c>
      <c r="C21" s="11" t="s">
        <v>8</v>
      </c>
      <c r="D21" s="80">
        <v>1.81</v>
      </c>
      <c r="E21" s="214">
        <f t="shared" si="0"/>
        <v>8379.5760000000009</v>
      </c>
      <c r="F21" s="38"/>
      <c r="G21" s="111"/>
    </row>
    <row r="22" spans="1:7" ht="25.5">
      <c r="A22" s="130" t="s">
        <v>18</v>
      </c>
      <c r="B22" s="11" t="s">
        <v>16</v>
      </c>
      <c r="C22" s="11" t="s">
        <v>8</v>
      </c>
      <c r="D22" s="11">
        <v>0.35</v>
      </c>
      <c r="E22" s="214">
        <f t="shared" si="0"/>
        <v>1620.3600000000001</v>
      </c>
      <c r="F22" s="38"/>
      <c r="G22" s="111"/>
    </row>
    <row r="23" spans="1:7" ht="25.5">
      <c r="A23" s="130" t="s">
        <v>19</v>
      </c>
      <c r="B23" s="11" t="s">
        <v>14</v>
      </c>
      <c r="C23" s="11" t="s">
        <v>8</v>
      </c>
      <c r="D23" s="11">
        <v>1.61</v>
      </c>
      <c r="E23" s="214">
        <f t="shared" si="0"/>
        <v>7453.6560000000009</v>
      </c>
      <c r="F23" s="38"/>
      <c r="G23" s="111"/>
    </row>
    <row r="24" spans="1:7" ht="18.75">
      <c r="A24" s="215" t="s">
        <v>32</v>
      </c>
      <c r="B24" s="215"/>
      <c r="C24" s="215"/>
      <c r="D24" s="216"/>
      <c r="E24" s="217">
        <f>SUM(E12:E23)</f>
        <v>73795.823999999993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1.5" customHeight="1">
      <c r="A26" s="236" t="s">
        <v>329</v>
      </c>
      <c r="B26" s="236"/>
      <c r="C26" s="236"/>
      <c r="D26" s="236"/>
      <c r="E26" s="236"/>
      <c r="F26" s="101"/>
    </row>
    <row r="27" spans="1:7">
      <c r="A27" s="126"/>
      <c r="B27" s="126"/>
      <c r="C27" s="126"/>
      <c r="D27" s="126"/>
      <c r="E27" s="127"/>
      <c r="F27" s="6"/>
    </row>
    <row r="28" spans="1:7" ht="33" customHeight="1">
      <c r="A28" s="236" t="s">
        <v>210</v>
      </c>
      <c r="B28" s="236"/>
      <c r="C28" s="236"/>
      <c r="D28" s="236"/>
      <c r="E28" s="236"/>
      <c r="F28" s="101"/>
    </row>
    <row r="29" spans="1:7">
      <c r="A29" s="5"/>
      <c r="B29" s="5"/>
      <c r="C29" s="5"/>
      <c r="D29" s="5"/>
      <c r="E29" s="6"/>
      <c r="F29" s="6"/>
    </row>
    <row r="30" spans="1:7">
      <c r="A30" s="237" t="s">
        <v>211</v>
      </c>
      <c r="B30" s="237"/>
      <c r="C30" s="237"/>
      <c r="D30" s="237"/>
      <c r="E30" s="237"/>
      <c r="F30" s="102"/>
    </row>
    <row r="31" spans="1:7">
      <c r="A31" s="5"/>
      <c r="B31" s="5"/>
      <c r="C31" s="5"/>
      <c r="D31" s="5"/>
      <c r="E31" s="6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101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67" spans="1:1">
      <c r="A67" t="s">
        <v>103</v>
      </c>
    </row>
  </sheetData>
  <mergeCells count="10">
    <mergeCell ref="A26:E26"/>
    <mergeCell ref="A28:E28"/>
    <mergeCell ref="A30:E30"/>
    <mergeCell ref="A35:E35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69"/>
  <sheetViews>
    <sheetView topLeftCell="A24" workbookViewId="0">
      <selection activeCell="A34" sqref="A34:E4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49"/>
    </row>
    <row r="2" spans="1:8" ht="36" customHeight="1">
      <c r="A2" s="240" t="s">
        <v>1</v>
      </c>
      <c r="B2" s="240"/>
      <c r="C2" s="240"/>
      <c r="D2" s="240"/>
      <c r="E2" s="240"/>
      <c r="F2" s="150"/>
    </row>
    <row r="3" spans="1:8">
      <c r="A3" s="1"/>
      <c r="B3" s="1"/>
      <c r="C3" s="1"/>
      <c r="D3" s="1"/>
      <c r="E3" s="2"/>
      <c r="F3" s="2"/>
    </row>
    <row r="4" spans="1:8" ht="15" customHeight="1">
      <c r="A4" s="152" t="s">
        <v>2</v>
      </c>
      <c r="B4" s="1"/>
      <c r="C4" s="1"/>
      <c r="D4" s="241" t="s">
        <v>253</v>
      </c>
      <c r="E4" s="241"/>
      <c r="F4" s="15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3.75" customHeight="1">
      <c r="A7" s="236" t="s">
        <v>182</v>
      </c>
      <c r="B7" s="236"/>
      <c r="C7" s="236"/>
      <c r="D7" s="236"/>
      <c r="E7" s="236"/>
      <c r="F7" s="152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117</v>
      </c>
      <c r="B9" s="236"/>
      <c r="C9" s="236"/>
      <c r="D9" s="236"/>
      <c r="E9" s="236"/>
      <c r="F9" s="152"/>
    </row>
    <row r="10" spans="1:8" ht="15.75" thickBot="1">
      <c r="A10" s="5"/>
      <c r="B10" s="5"/>
      <c r="C10" s="5"/>
      <c r="D10" s="5"/>
      <c r="E10" s="6"/>
      <c r="F10" s="6"/>
      <c r="H10">
        <v>1262.2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0.6</v>
      </c>
      <c r="E12" s="148">
        <f>D12*12*$H$10</f>
        <v>9087.84</v>
      </c>
      <c r="F12" s="37"/>
    </row>
    <row r="13" spans="1:8" ht="60">
      <c r="A13" s="147" t="s">
        <v>112</v>
      </c>
      <c r="B13" s="166" t="s">
        <v>111</v>
      </c>
      <c r="C13" s="11" t="s">
        <v>8</v>
      </c>
      <c r="D13" s="15">
        <v>0.93</v>
      </c>
      <c r="E13" s="148">
        <f t="shared" ref="E13:E21" si="0">D13*12*$H$10</f>
        <v>14086.152</v>
      </c>
      <c r="F13" s="37"/>
    </row>
    <row r="14" spans="1:8" ht="51">
      <c r="A14" s="14" t="s">
        <v>34</v>
      </c>
      <c r="B14" s="11" t="s">
        <v>14</v>
      </c>
      <c r="C14" s="11" t="s">
        <v>8</v>
      </c>
      <c r="D14" s="12">
        <v>0.84</v>
      </c>
      <c r="E14" s="148">
        <f t="shared" si="0"/>
        <v>12722.976000000001</v>
      </c>
      <c r="F14" s="38"/>
    </row>
    <row r="15" spans="1:8" ht="25.5">
      <c r="A15" s="14" t="s">
        <v>13</v>
      </c>
      <c r="B15" s="11" t="s">
        <v>105</v>
      </c>
      <c r="C15" s="11" t="s">
        <v>8</v>
      </c>
      <c r="D15" s="11">
        <v>3.58</v>
      </c>
      <c r="E15" s="148">
        <f t="shared" si="0"/>
        <v>54224.112000000001</v>
      </c>
      <c r="F15" s="38"/>
    </row>
    <row r="16" spans="1:8">
      <c r="A16" s="14" t="s">
        <v>29</v>
      </c>
      <c r="B16" s="11" t="s">
        <v>105</v>
      </c>
      <c r="C16" s="11" t="s">
        <v>8</v>
      </c>
      <c r="D16" s="12">
        <v>2.98</v>
      </c>
      <c r="E16" s="148">
        <f t="shared" si="0"/>
        <v>45136.271999999997</v>
      </c>
      <c r="F16" s="38"/>
    </row>
    <row r="17" spans="1:7">
      <c r="A17" s="14" t="s">
        <v>33</v>
      </c>
      <c r="B17" s="11" t="s">
        <v>105</v>
      </c>
      <c r="C17" s="11" t="s">
        <v>8</v>
      </c>
      <c r="D17" s="12">
        <v>0.15</v>
      </c>
      <c r="E17" s="148">
        <f t="shared" si="0"/>
        <v>2271.96</v>
      </c>
      <c r="F17" s="38"/>
    </row>
    <row r="18" spans="1:7" ht="25.5">
      <c r="A18" s="14" t="s">
        <v>15</v>
      </c>
      <c r="B18" s="11" t="s">
        <v>16</v>
      </c>
      <c r="C18" s="11" t="s">
        <v>8</v>
      </c>
      <c r="D18" s="12">
        <v>0.98</v>
      </c>
      <c r="E18" s="148">
        <f t="shared" si="0"/>
        <v>14843.472</v>
      </c>
      <c r="F18" s="38"/>
    </row>
    <row r="19" spans="1:7" ht="25.5">
      <c r="A19" s="14" t="s">
        <v>81</v>
      </c>
      <c r="B19" s="11" t="s">
        <v>16</v>
      </c>
      <c r="C19" s="11" t="s">
        <v>8</v>
      </c>
      <c r="D19" s="80">
        <v>0.61</v>
      </c>
      <c r="E19" s="148">
        <f t="shared" si="0"/>
        <v>9239.3040000000001</v>
      </c>
      <c r="F19" s="38"/>
    </row>
    <row r="20" spans="1:7" ht="25.5">
      <c r="A20" s="14" t="s">
        <v>18</v>
      </c>
      <c r="B20" s="11" t="s">
        <v>16</v>
      </c>
      <c r="C20" s="11" t="s">
        <v>8</v>
      </c>
      <c r="D20" s="11">
        <v>0.35</v>
      </c>
      <c r="E20" s="148">
        <f t="shared" si="0"/>
        <v>5301.2399999999989</v>
      </c>
      <c r="F20" s="38"/>
      <c r="G20" s="111"/>
    </row>
    <row r="21" spans="1:7" ht="25.5">
      <c r="A21" s="14" t="s">
        <v>19</v>
      </c>
      <c r="B21" s="11" t="s">
        <v>14</v>
      </c>
      <c r="C21" s="11" t="s">
        <v>8</v>
      </c>
      <c r="D21" s="11">
        <v>1.97</v>
      </c>
      <c r="E21" s="148">
        <f t="shared" si="0"/>
        <v>29838.408000000003</v>
      </c>
      <c r="F21" s="38"/>
      <c r="G21" s="111"/>
    </row>
    <row r="22" spans="1:7">
      <c r="A22" s="21" t="s">
        <v>238</v>
      </c>
      <c r="B22" s="22" t="s">
        <v>237</v>
      </c>
      <c r="C22" s="11" t="s">
        <v>243</v>
      </c>
      <c r="D22" s="182" t="s">
        <v>248</v>
      </c>
      <c r="E22" s="157">
        <v>13062</v>
      </c>
      <c r="F22" s="38"/>
      <c r="G22" s="111"/>
    </row>
    <row r="23" spans="1:7" ht="19.5" thickBot="1">
      <c r="A23" s="16" t="s">
        <v>32</v>
      </c>
      <c r="B23" s="17"/>
      <c r="C23" s="17"/>
      <c r="D23" s="81"/>
      <c r="E23" s="110">
        <f>SUM(E12:E22)</f>
        <v>209813.736</v>
      </c>
      <c r="F23" s="39"/>
      <c r="G23" s="111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236" t="s">
        <v>340</v>
      </c>
      <c r="B25" s="236"/>
      <c r="C25" s="236"/>
      <c r="D25" s="236"/>
      <c r="E25" s="236"/>
      <c r="F25" s="152"/>
    </row>
    <row r="26" spans="1:7">
      <c r="A26" s="126"/>
      <c r="B26" s="126"/>
      <c r="C26" s="126"/>
      <c r="D26" s="126"/>
      <c r="E26" s="127"/>
      <c r="F26" s="6"/>
    </row>
    <row r="27" spans="1:7" ht="28.5" customHeight="1">
      <c r="A27" s="236" t="s">
        <v>210</v>
      </c>
      <c r="B27" s="236"/>
      <c r="C27" s="236"/>
      <c r="D27" s="236"/>
      <c r="E27" s="236"/>
      <c r="F27" s="152"/>
    </row>
    <row r="28" spans="1:7">
      <c r="A28" s="5"/>
      <c r="B28" s="5"/>
      <c r="C28" s="5"/>
      <c r="D28" s="5"/>
      <c r="E28" s="6"/>
      <c r="F28" s="6"/>
    </row>
    <row r="29" spans="1:7">
      <c r="A29" s="237" t="s">
        <v>211</v>
      </c>
      <c r="B29" s="237"/>
      <c r="C29" s="237"/>
      <c r="D29" s="237"/>
      <c r="E29" s="237"/>
      <c r="F29" s="153"/>
    </row>
    <row r="30" spans="1:7">
      <c r="A30" s="5"/>
      <c r="B30" s="5"/>
      <c r="C30" s="5"/>
      <c r="D30" s="5"/>
      <c r="E30" s="6"/>
      <c r="F30" s="6"/>
    </row>
    <row r="31" spans="1:7" ht="28.5" customHeight="1">
      <c r="A31" s="236" t="s">
        <v>21</v>
      </c>
      <c r="B31" s="236"/>
      <c r="C31" s="236"/>
      <c r="D31" s="236"/>
      <c r="E31" s="236"/>
      <c r="F31" s="152"/>
    </row>
    <row r="32" spans="1:7">
      <c r="B32" s="5"/>
      <c r="C32" s="5"/>
      <c r="D32" s="5"/>
      <c r="E32" s="5"/>
      <c r="F32" s="6"/>
    </row>
    <row r="33" spans="1:6">
      <c r="B33" s="5"/>
      <c r="C33" s="5"/>
      <c r="D33" s="5"/>
      <c r="E33" s="5"/>
      <c r="F33" s="6"/>
    </row>
    <row r="34" spans="1:6">
      <c r="A34" s="238" t="s">
        <v>22</v>
      </c>
      <c r="B34" s="238"/>
      <c r="C34" s="238"/>
      <c r="D34" s="238"/>
      <c r="E34" s="238"/>
      <c r="F34" s="154"/>
    </row>
    <row r="35" spans="1:6">
      <c r="A35" s="5"/>
      <c r="B35" s="5"/>
      <c r="C35" s="5"/>
      <c r="D35" s="5"/>
      <c r="E35" s="6"/>
      <c r="F35" s="6"/>
    </row>
    <row r="36" spans="1:6">
      <c r="A36" s="5" t="s">
        <v>351</v>
      </c>
      <c r="B36" s="5" t="s">
        <v>352</v>
      </c>
      <c r="D36" s="5"/>
      <c r="E36" s="6" t="s">
        <v>25</v>
      </c>
      <c r="F36" s="6"/>
    </row>
    <row r="37" spans="1:6">
      <c r="A37" s="5"/>
      <c r="B37" s="5"/>
      <c r="D37" s="5"/>
      <c r="E37" s="6" t="s">
        <v>27</v>
      </c>
      <c r="F37" s="6"/>
    </row>
    <row r="38" spans="1:6">
      <c r="A38" s="5"/>
      <c r="B38" s="5"/>
      <c r="D38" s="5"/>
      <c r="E38" s="6"/>
      <c r="F38" s="6"/>
    </row>
    <row r="39" spans="1:6">
      <c r="A39" s="5"/>
      <c r="B39" s="5"/>
      <c r="D39" s="5"/>
      <c r="E39" s="6"/>
      <c r="F39" s="6"/>
    </row>
    <row r="40" spans="1:6">
      <c r="A40" s="5" t="s">
        <v>23</v>
      </c>
      <c r="B40" s="5" t="s">
        <v>165</v>
      </c>
      <c r="D40" s="5"/>
      <c r="E40" s="6" t="s">
        <v>25</v>
      </c>
      <c r="F40" s="6"/>
    </row>
    <row r="41" spans="1:6">
      <c r="A41" s="5"/>
      <c r="B41" s="229" t="s">
        <v>276</v>
      </c>
      <c r="D41" s="229"/>
      <c r="E41" s="6" t="s">
        <v>27</v>
      </c>
      <c r="F41" s="6"/>
    </row>
    <row r="42" spans="1:6">
      <c r="A42" s="5"/>
      <c r="B42" s="5"/>
      <c r="D42" s="5"/>
      <c r="E42" s="6"/>
      <c r="F42" s="6"/>
    </row>
    <row r="43" spans="1:6">
      <c r="A43" s="5"/>
      <c r="B43" s="5"/>
      <c r="D43" s="5"/>
      <c r="E43" s="6"/>
    </row>
    <row r="44" spans="1:6">
      <c r="A44" s="5" t="s">
        <v>28</v>
      </c>
      <c r="B44" s="5" t="s">
        <v>24</v>
      </c>
      <c r="D44" s="5"/>
      <c r="E44" s="6" t="s">
        <v>25</v>
      </c>
    </row>
    <row r="45" spans="1:6">
      <c r="A45" s="5"/>
      <c r="B45" s="227" t="s">
        <v>26</v>
      </c>
      <c r="D45" s="227"/>
      <c r="E45" s="6" t="s">
        <v>27</v>
      </c>
    </row>
    <row r="69" spans="1:1">
      <c r="A69" t="s">
        <v>103</v>
      </c>
    </row>
  </sheetData>
  <mergeCells count="10">
    <mergeCell ref="A25:E25"/>
    <mergeCell ref="A27:E27"/>
    <mergeCell ref="A29:E29"/>
    <mergeCell ref="A34:E34"/>
    <mergeCell ref="A31:E31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70"/>
  <sheetViews>
    <sheetView topLeftCell="A19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0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49"/>
    </row>
    <row r="2" spans="1:8" ht="36" customHeight="1">
      <c r="A2" s="240" t="s">
        <v>1</v>
      </c>
      <c r="B2" s="240"/>
      <c r="C2" s="240"/>
      <c r="D2" s="240"/>
      <c r="E2" s="240"/>
      <c r="F2" s="150"/>
    </row>
    <row r="3" spans="1:8">
      <c r="A3" s="1"/>
      <c r="B3" s="1"/>
      <c r="C3" s="1"/>
      <c r="D3" s="1"/>
      <c r="E3" s="2"/>
      <c r="F3" s="2"/>
    </row>
    <row r="4" spans="1:8" ht="15" customHeight="1">
      <c r="A4" s="152" t="s">
        <v>2</v>
      </c>
      <c r="B4" s="1"/>
      <c r="C4" s="1"/>
      <c r="D4" s="241" t="s">
        <v>253</v>
      </c>
      <c r="E4" s="241"/>
      <c r="F4" s="151"/>
    </row>
    <row r="5" spans="1:8">
      <c r="A5" s="1"/>
      <c r="B5" s="1"/>
      <c r="C5" s="1"/>
      <c r="D5" s="1"/>
      <c r="E5" s="175"/>
      <c r="F5" s="175"/>
    </row>
    <row r="6" spans="1:8">
      <c r="A6" s="1"/>
      <c r="B6" s="1"/>
      <c r="C6" s="1"/>
      <c r="D6" s="1"/>
      <c r="E6" s="2"/>
      <c r="F6" s="2"/>
    </row>
    <row r="7" spans="1:8" ht="87.75" customHeight="1">
      <c r="A7" s="236" t="s">
        <v>183</v>
      </c>
      <c r="B7" s="236"/>
      <c r="C7" s="236"/>
      <c r="D7" s="236"/>
      <c r="E7" s="236"/>
      <c r="F7" s="152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118</v>
      </c>
      <c r="B9" s="236"/>
      <c r="C9" s="236"/>
      <c r="D9" s="236"/>
      <c r="E9" s="236"/>
      <c r="F9" s="152"/>
    </row>
    <row r="10" spans="1:8" ht="15.75" thickBot="1">
      <c r="A10" s="5"/>
      <c r="B10" s="5"/>
      <c r="C10" s="5"/>
      <c r="D10" s="5"/>
      <c r="E10" s="6"/>
      <c r="F10" s="6"/>
      <c r="H10">
        <v>1050.5999999999999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0.8</v>
      </c>
      <c r="E12" s="13">
        <f t="shared" ref="E12:E21" si="0">D12*$H$10*12</f>
        <v>10085.76</v>
      </c>
      <c r="F12" s="37"/>
    </row>
    <row r="13" spans="1:8" ht="48">
      <c r="A13" s="147" t="s">
        <v>124</v>
      </c>
      <c r="B13" s="166" t="s">
        <v>111</v>
      </c>
      <c r="C13" s="11" t="s">
        <v>8</v>
      </c>
      <c r="D13" s="15">
        <v>0.93</v>
      </c>
      <c r="E13" s="13">
        <f t="shared" si="0"/>
        <v>11724.696</v>
      </c>
      <c r="F13" s="37"/>
    </row>
    <row r="14" spans="1:8" ht="38.25">
      <c r="A14" s="14" t="s">
        <v>115</v>
      </c>
      <c r="B14" s="11" t="s">
        <v>14</v>
      </c>
      <c r="C14" s="11" t="s">
        <v>8</v>
      </c>
      <c r="D14" s="12">
        <v>1.04</v>
      </c>
      <c r="E14" s="13">
        <f t="shared" si="0"/>
        <v>13111.488000000001</v>
      </c>
      <c r="F14" s="38"/>
    </row>
    <row r="15" spans="1:8" ht="25.5">
      <c r="A15" s="14" t="s">
        <v>13</v>
      </c>
      <c r="B15" s="11" t="s">
        <v>105</v>
      </c>
      <c r="C15" s="11" t="s">
        <v>8</v>
      </c>
      <c r="D15" s="11">
        <v>3.42</v>
      </c>
      <c r="E15" s="13">
        <f t="shared" si="0"/>
        <v>43116.623999999996</v>
      </c>
      <c r="F15" s="38"/>
    </row>
    <row r="16" spans="1:8">
      <c r="A16" s="14" t="s">
        <v>29</v>
      </c>
      <c r="B16" s="11" t="s">
        <v>105</v>
      </c>
      <c r="C16" s="11" t="s">
        <v>8</v>
      </c>
      <c r="D16" s="12">
        <v>2.98</v>
      </c>
      <c r="E16" s="13">
        <f t="shared" si="0"/>
        <v>37569.455999999991</v>
      </c>
      <c r="F16" s="38"/>
    </row>
    <row r="17" spans="1:7">
      <c r="A17" s="14" t="s">
        <v>33</v>
      </c>
      <c r="B17" s="11" t="s">
        <v>105</v>
      </c>
      <c r="C17" s="11" t="s">
        <v>8</v>
      </c>
      <c r="D17" s="12">
        <v>0.21</v>
      </c>
      <c r="E17" s="13">
        <f t="shared" si="0"/>
        <v>2647.5119999999997</v>
      </c>
      <c r="F17" s="38"/>
    </row>
    <row r="18" spans="1:7" ht="25.5">
      <c r="A18" s="14" t="s">
        <v>15</v>
      </c>
      <c r="B18" s="11" t="s">
        <v>16</v>
      </c>
      <c r="C18" s="11" t="s">
        <v>8</v>
      </c>
      <c r="D18" s="12">
        <v>0.98</v>
      </c>
      <c r="E18" s="13">
        <f t="shared" si="0"/>
        <v>12355.056</v>
      </c>
      <c r="F18" s="38"/>
    </row>
    <row r="19" spans="1:7" ht="25.5">
      <c r="A19" s="14" t="s">
        <v>81</v>
      </c>
      <c r="B19" s="11" t="s">
        <v>16</v>
      </c>
      <c r="C19" s="11" t="s">
        <v>8</v>
      </c>
      <c r="D19" s="80">
        <v>0.61</v>
      </c>
      <c r="E19" s="13">
        <f t="shared" si="0"/>
        <v>7690.3919999999998</v>
      </c>
      <c r="F19" s="38"/>
    </row>
    <row r="20" spans="1:7" ht="25.5">
      <c r="A20" s="14" t="s">
        <v>18</v>
      </c>
      <c r="B20" s="11" t="s">
        <v>16</v>
      </c>
      <c r="C20" s="11" t="s">
        <v>8</v>
      </c>
      <c r="D20" s="11">
        <v>0.35</v>
      </c>
      <c r="E20" s="13">
        <f t="shared" si="0"/>
        <v>4412.5199999999986</v>
      </c>
      <c r="F20" s="38"/>
    </row>
    <row r="21" spans="1:7" ht="25.5">
      <c r="A21" s="14" t="s">
        <v>19</v>
      </c>
      <c r="B21" s="11" t="s">
        <v>14</v>
      </c>
      <c r="C21" s="11" t="s">
        <v>8</v>
      </c>
      <c r="D21" s="11">
        <v>0.48</v>
      </c>
      <c r="E21" s="13">
        <f t="shared" si="0"/>
        <v>6051.4559999999992</v>
      </c>
      <c r="F21" s="38"/>
      <c r="G21" s="111"/>
    </row>
    <row r="22" spans="1:7">
      <c r="A22" s="21" t="s">
        <v>244</v>
      </c>
      <c r="B22" s="22" t="s">
        <v>231</v>
      </c>
      <c r="C22" s="11" t="s">
        <v>243</v>
      </c>
      <c r="D22" s="22" t="s">
        <v>248</v>
      </c>
      <c r="E22" s="23">
        <v>714</v>
      </c>
      <c r="F22" s="38"/>
    </row>
    <row r="23" spans="1:7" ht="17.25" customHeight="1">
      <c r="A23" s="21" t="s">
        <v>268</v>
      </c>
      <c r="B23" s="22" t="s">
        <v>234</v>
      </c>
      <c r="C23" s="11" t="s">
        <v>243</v>
      </c>
      <c r="D23" s="22" t="s">
        <v>249</v>
      </c>
      <c r="E23" s="23">
        <v>5261</v>
      </c>
      <c r="F23" s="38"/>
    </row>
    <row r="24" spans="1:7" ht="19.5" thickBot="1">
      <c r="A24" s="16" t="s">
        <v>32</v>
      </c>
      <c r="B24" s="17"/>
      <c r="C24" s="17"/>
      <c r="D24" s="81"/>
      <c r="E24" s="110">
        <f>SUM(E12:E23)</f>
        <v>154739.96</v>
      </c>
      <c r="F24" s="39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236" t="s">
        <v>341</v>
      </c>
      <c r="B26" s="236"/>
      <c r="C26" s="236"/>
      <c r="D26" s="236"/>
      <c r="E26" s="236"/>
      <c r="F26" s="152"/>
    </row>
    <row r="27" spans="1:7">
      <c r="A27" s="126"/>
      <c r="B27" s="126"/>
      <c r="C27" s="126"/>
      <c r="D27" s="126"/>
      <c r="E27" s="127"/>
      <c r="F27" s="6"/>
    </row>
    <row r="28" spans="1:7" ht="31.5" customHeight="1">
      <c r="A28" s="236" t="s">
        <v>210</v>
      </c>
      <c r="B28" s="236"/>
      <c r="C28" s="236"/>
      <c r="D28" s="236"/>
      <c r="E28" s="236"/>
      <c r="F28" s="152"/>
    </row>
    <row r="29" spans="1:7">
      <c r="A29" s="5"/>
      <c r="B29" s="5"/>
      <c r="C29" s="5"/>
      <c r="D29" s="5"/>
      <c r="E29" s="6"/>
      <c r="F29" s="6"/>
    </row>
    <row r="30" spans="1:7">
      <c r="A30" s="237" t="s">
        <v>211</v>
      </c>
      <c r="B30" s="237"/>
      <c r="C30" s="237"/>
      <c r="D30" s="237"/>
      <c r="E30" s="237"/>
      <c r="F30" s="153"/>
    </row>
    <row r="31" spans="1:7">
      <c r="A31" s="5"/>
      <c r="B31" s="5"/>
      <c r="C31" s="5"/>
      <c r="D31" s="5"/>
      <c r="E31" s="6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152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154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70" spans="1:1">
      <c r="A70" t="s">
        <v>103</v>
      </c>
    </row>
  </sheetData>
  <mergeCells count="10">
    <mergeCell ref="A26:E26"/>
    <mergeCell ref="A28:E28"/>
    <mergeCell ref="A30:E30"/>
    <mergeCell ref="A35:E35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72"/>
  <sheetViews>
    <sheetView topLeftCell="A21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49"/>
    </row>
    <row r="2" spans="1:8" ht="36" customHeight="1">
      <c r="A2" s="240" t="s">
        <v>1</v>
      </c>
      <c r="B2" s="240"/>
      <c r="C2" s="240"/>
      <c r="D2" s="240"/>
      <c r="E2" s="240"/>
      <c r="F2" s="150"/>
    </row>
    <row r="3" spans="1:8">
      <c r="A3" s="1"/>
      <c r="B3" s="1"/>
      <c r="C3" s="1"/>
      <c r="D3" s="1"/>
      <c r="E3" s="2"/>
      <c r="F3" s="2"/>
    </row>
    <row r="4" spans="1:8" ht="15" customHeight="1">
      <c r="A4" s="152" t="s">
        <v>2</v>
      </c>
      <c r="B4" s="1"/>
      <c r="C4" s="1"/>
      <c r="D4" s="241" t="s">
        <v>253</v>
      </c>
      <c r="E4" s="241"/>
      <c r="F4" s="15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184</v>
      </c>
      <c r="B7" s="236"/>
      <c r="C7" s="236"/>
      <c r="D7" s="236"/>
      <c r="E7" s="236"/>
      <c r="F7" s="152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119</v>
      </c>
      <c r="B9" s="236"/>
      <c r="C9" s="236"/>
      <c r="D9" s="236"/>
      <c r="E9" s="236"/>
      <c r="F9" s="152"/>
    </row>
    <row r="10" spans="1:8" ht="15.75" thickBot="1">
      <c r="A10" s="5"/>
      <c r="B10" s="5"/>
      <c r="C10" s="5"/>
      <c r="D10" s="5"/>
      <c r="E10" s="6"/>
      <c r="F10" s="6"/>
      <c r="H10">
        <v>1102.5999999999999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3">
        <f t="shared" ref="E12:E21" si="0">D12*$H$10*12</f>
        <v>5292.48</v>
      </c>
      <c r="F12" s="37"/>
    </row>
    <row r="13" spans="1:8" ht="60">
      <c r="A13" s="147" t="s">
        <v>112</v>
      </c>
      <c r="B13" s="166" t="s">
        <v>111</v>
      </c>
      <c r="C13" s="11" t="s">
        <v>8</v>
      </c>
      <c r="D13" s="15">
        <v>0.93</v>
      </c>
      <c r="E13" s="13">
        <f t="shared" si="0"/>
        <v>12305.016</v>
      </c>
      <c r="F13" s="37"/>
    </row>
    <row r="14" spans="1:8" ht="51">
      <c r="A14" s="14" t="s">
        <v>34</v>
      </c>
      <c r="B14" s="11" t="s">
        <v>14</v>
      </c>
      <c r="C14" s="11" t="s">
        <v>8</v>
      </c>
      <c r="D14" s="12">
        <v>1.04</v>
      </c>
      <c r="E14" s="13">
        <f t="shared" si="0"/>
        <v>13760.448</v>
      </c>
      <c r="F14" s="38"/>
    </row>
    <row r="15" spans="1:8" ht="30" customHeight="1">
      <c r="A15" s="14" t="s">
        <v>13</v>
      </c>
      <c r="B15" s="11" t="s">
        <v>105</v>
      </c>
      <c r="C15" s="11" t="s">
        <v>8</v>
      </c>
      <c r="D15" s="11">
        <v>3.07</v>
      </c>
      <c r="E15" s="13">
        <f t="shared" si="0"/>
        <v>40619.783999999992</v>
      </c>
      <c r="F15" s="38"/>
    </row>
    <row r="16" spans="1:8">
      <c r="A16" s="14" t="s">
        <v>29</v>
      </c>
      <c r="B16" s="11" t="s">
        <v>105</v>
      </c>
      <c r="C16" s="11" t="s">
        <v>8</v>
      </c>
      <c r="D16" s="12">
        <v>3.18</v>
      </c>
      <c r="E16" s="13">
        <f t="shared" si="0"/>
        <v>42075.216</v>
      </c>
      <c r="F16" s="38"/>
    </row>
    <row r="17" spans="1:6">
      <c r="A17" s="14" t="s">
        <v>33</v>
      </c>
      <c r="B17" s="11" t="s">
        <v>105</v>
      </c>
      <c r="C17" s="11" t="s">
        <v>8</v>
      </c>
      <c r="D17" s="12">
        <v>0.19</v>
      </c>
      <c r="E17" s="13">
        <f t="shared" si="0"/>
        <v>2513.9279999999999</v>
      </c>
      <c r="F17" s="38"/>
    </row>
    <row r="18" spans="1:6" ht="25.5">
      <c r="A18" s="14" t="s">
        <v>15</v>
      </c>
      <c r="B18" s="11" t="s">
        <v>16</v>
      </c>
      <c r="C18" s="11" t="s">
        <v>8</v>
      </c>
      <c r="D18" s="12">
        <v>0.98</v>
      </c>
      <c r="E18" s="13">
        <f t="shared" si="0"/>
        <v>12966.576000000001</v>
      </c>
      <c r="F18" s="38"/>
    </row>
    <row r="19" spans="1:6" ht="25.5">
      <c r="A19" s="14" t="s">
        <v>81</v>
      </c>
      <c r="B19" s="11" t="s">
        <v>16</v>
      </c>
      <c r="C19" s="11" t="s">
        <v>8</v>
      </c>
      <c r="D19" s="80">
        <v>0.61</v>
      </c>
      <c r="E19" s="13">
        <f t="shared" si="0"/>
        <v>8071.0319999999992</v>
      </c>
      <c r="F19" s="38"/>
    </row>
    <row r="20" spans="1:6" ht="25.5">
      <c r="A20" s="14" t="s">
        <v>18</v>
      </c>
      <c r="B20" s="11" t="s">
        <v>16</v>
      </c>
      <c r="C20" s="11" t="s">
        <v>8</v>
      </c>
      <c r="D20" s="11">
        <v>0.35</v>
      </c>
      <c r="E20" s="13">
        <f t="shared" si="0"/>
        <v>4630.92</v>
      </c>
      <c r="F20" s="38"/>
    </row>
    <row r="21" spans="1:6" ht="24.75" customHeight="1">
      <c r="A21" s="14" t="s">
        <v>19</v>
      </c>
      <c r="B21" s="11" t="s">
        <v>14</v>
      </c>
      <c r="C21" s="11" t="s">
        <v>8</v>
      </c>
      <c r="D21" s="11">
        <v>1.21</v>
      </c>
      <c r="E21" s="13">
        <f t="shared" si="0"/>
        <v>16009.752</v>
      </c>
      <c r="F21" s="38"/>
    </row>
    <row r="22" spans="1:6">
      <c r="A22" s="21" t="s">
        <v>238</v>
      </c>
      <c r="B22" s="22" t="s">
        <v>230</v>
      </c>
      <c r="C22" s="11" t="s">
        <v>243</v>
      </c>
      <c r="D22" s="22" t="s">
        <v>248</v>
      </c>
      <c r="E22" s="13">
        <v>12440</v>
      </c>
      <c r="F22" s="38"/>
    </row>
    <row r="23" spans="1:6">
      <c r="A23" s="21" t="s">
        <v>245</v>
      </c>
      <c r="B23" s="22" t="s">
        <v>234</v>
      </c>
      <c r="C23" s="11" t="s">
        <v>243</v>
      </c>
      <c r="D23" s="22" t="s">
        <v>248</v>
      </c>
      <c r="E23" s="13">
        <v>833</v>
      </c>
      <c r="F23" s="38"/>
    </row>
    <row r="24" spans="1:6">
      <c r="A24" s="21" t="s">
        <v>245</v>
      </c>
      <c r="B24" s="22" t="s">
        <v>235</v>
      </c>
      <c r="C24" s="11" t="s">
        <v>243</v>
      </c>
      <c r="D24" s="22" t="s">
        <v>248</v>
      </c>
      <c r="E24" s="13">
        <v>1209</v>
      </c>
      <c r="F24" s="38"/>
    </row>
    <row r="25" spans="1:6">
      <c r="A25" s="21" t="s">
        <v>246</v>
      </c>
      <c r="B25" s="22" t="s">
        <v>235</v>
      </c>
      <c r="C25" s="11" t="s">
        <v>243</v>
      </c>
      <c r="D25" s="22" t="s">
        <v>248</v>
      </c>
      <c r="E25" s="13">
        <v>1540</v>
      </c>
      <c r="F25" s="38"/>
    </row>
    <row r="26" spans="1:6" ht="19.5" thickBot="1">
      <c r="A26" s="16" t="s">
        <v>32</v>
      </c>
      <c r="B26" s="17"/>
      <c r="C26" s="17"/>
      <c r="D26" s="81"/>
      <c r="E26" s="110">
        <f>SUM(E12:E25)</f>
        <v>174267.152</v>
      </c>
      <c r="F26" s="39"/>
    </row>
    <row r="27" spans="1:6">
      <c r="A27" s="5"/>
      <c r="B27" s="5"/>
      <c r="C27" s="5"/>
      <c r="D27" s="5"/>
      <c r="E27" s="6"/>
      <c r="F27" s="6"/>
    </row>
    <row r="28" spans="1:6" ht="30" customHeight="1">
      <c r="A28" s="236" t="s">
        <v>342</v>
      </c>
      <c r="B28" s="236"/>
      <c r="C28" s="236"/>
      <c r="D28" s="236"/>
      <c r="E28" s="236"/>
      <c r="F28" s="152"/>
    </row>
    <row r="29" spans="1:6">
      <c r="A29" s="126"/>
      <c r="B29" s="126"/>
      <c r="C29" s="126"/>
      <c r="D29" s="126"/>
      <c r="E29" s="127"/>
      <c r="F29" s="6"/>
    </row>
    <row r="30" spans="1:6" ht="33" customHeight="1">
      <c r="A30" s="236" t="s">
        <v>210</v>
      </c>
      <c r="B30" s="236"/>
      <c r="C30" s="236"/>
      <c r="D30" s="236"/>
      <c r="E30" s="236"/>
      <c r="F30" s="152"/>
    </row>
    <row r="31" spans="1:6">
      <c r="A31" s="5"/>
      <c r="B31" s="5"/>
      <c r="C31" s="5"/>
      <c r="D31" s="5"/>
      <c r="E31" s="6"/>
      <c r="F31" s="6"/>
    </row>
    <row r="32" spans="1:6">
      <c r="A32" s="237" t="s">
        <v>211</v>
      </c>
      <c r="B32" s="237"/>
      <c r="C32" s="237"/>
      <c r="D32" s="237"/>
      <c r="E32" s="237"/>
      <c r="F32" s="153"/>
    </row>
    <row r="33" spans="1:6">
      <c r="A33" s="5"/>
      <c r="B33" s="5"/>
      <c r="C33" s="5"/>
      <c r="D33" s="5"/>
      <c r="E33" s="6"/>
      <c r="F33" s="6"/>
    </row>
    <row r="34" spans="1:6" ht="28.5" customHeight="1">
      <c r="A34" s="236" t="s">
        <v>21</v>
      </c>
      <c r="B34" s="236"/>
      <c r="C34" s="236"/>
      <c r="D34" s="236"/>
      <c r="E34" s="236"/>
      <c r="F34" s="152"/>
    </row>
    <row r="35" spans="1:6">
      <c r="B35" s="5"/>
      <c r="C35" s="5"/>
      <c r="D35" s="5"/>
      <c r="E35" s="5"/>
      <c r="F35" s="6"/>
    </row>
    <row r="36" spans="1:6">
      <c r="B36" s="5"/>
      <c r="C36" s="5"/>
      <c r="D36" s="5"/>
      <c r="E36" s="5"/>
      <c r="F36" s="6"/>
    </row>
    <row r="37" spans="1:6">
      <c r="A37" s="238" t="s">
        <v>22</v>
      </c>
      <c r="B37" s="238"/>
      <c r="C37" s="238"/>
      <c r="D37" s="238"/>
      <c r="E37" s="238"/>
      <c r="F37" s="154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D39" s="5"/>
      <c r="E39" s="6" t="s">
        <v>25</v>
      </c>
      <c r="F39" s="6"/>
    </row>
    <row r="40" spans="1:6">
      <c r="A40" s="5"/>
      <c r="B40" s="5"/>
      <c r="D40" s="5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  <c r="F42" s="6"/>
    </row>
    <row r="43" spans="1:6">
      <c r="A43" s="5" t="s">
        <v>23</v>
      </c>
      <c r="B43" s="5" t="s">
        <v>165</v>
      </c>
      <c r="D43" s="5"/>
      <c r="E43" s="6" t="s">
        <v>25</v>
      </c>
      <c r="F43" s="6"/>
    </row>
    <row r="44" spans="1:6">
      <c r="A44" s="5"/>
      <c r="B44" s="229" t="s">
        <v>276</v>
      </c>
      <c r="D44" s="229"/>
      <c r="E44" s="6" t="s">
        <v>27</v>
      </c>
      <c r="F44" s="6"/>
    </row>
    <row r="45" spans="1:6">
      <c r="A45" s="5"/>
      <c r="B45" s="5"/>
      <c r="D45" s="5"/>
      <c r="E45" s="6"/>
      <c r="F45" s="6"/>
    </row>
    <row r="46" spans="1:6">
      <c r="A46" s="5"/>
      <c r="B46" s="5"/>
      <c r="D46" s="5"/>
      <c r="E46" s="6"/>
    </row>
    <row r="47" spans="1:6">
      <c r="A47" s="5" t="s">
        <v>28</v>
      </c>
      <c r="B47" s="5" t="s">
        <v>24</v>
      </c>
      <c r="D47" s="5"/>
      <c r="E47" s="6" t="s">
        <v>25</v>
      </c>
    </row>
    <row r="48" spans="1:6">
      <c r="A48" s="5"/>
      <c r="B48" s="227" t="s">
        <v>26</v>
      </c>
      <c r="D48" s="227"/>
      <c r="E48" s="6" t="s">
        <v>27</v>
      </c>
    </row>
    <row r="72" spans="1:1">
      <c r="A72" t="s">
        <v>103</v>
      </c>
    </row>
  </sheetData>
  <mergeCells count="10">
    <mergeCell ref="A28:E28"/>
    <mergeCell ref="A30:E30"/>
    <mergeCell ref="A32:E32"/>
    <mergeCell ref="A37:E37"/>
    <mergeCell ref="A34:E34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70"/>
  <sheetViews>
    <sheetView topLeftCell="A22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8"/>
    </row>
    <row r="2" spans="1:8" ht="36" customHeight="1">
      <c r="A2" s="240" t="s">
        <v>1</v>
      </c>
      <c r="B2" s="240"/>
      <c r="C2" s="240"/>
      <c r="D2" s="240"/>
      <c r="E2" s="240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41" t="s">
        <v>253</v>
      </c>
      <c r="E4" s="241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4.5" customHeight="1">
      <c r="A7" s="236" t="s">
        <v>185</v>
      </c>
      <c r="B7" s="236"/>
      <c r="C7" s="236"/>
      <c r="D7" s="236"/>
      <c r="E7" s="236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91</v>
      </c>
      <c r="B9" s="236"/>
      <c r="C9" s="236"/>
      <c r="D9" s="236"/>
      <c r="E9" s="236"/>
      <c r="F9" s="101"/>
    </row>
    <row r="10" spans="1:8" ht="15.75" thickBot="1">
      <c r="A10" s="5"/>
      <c r="B10" s="5"/>
      <c r="C10" s="5"/>
      <c r="D10" s="5"/>
      <c r="E10" s="6"/>
      <c r="F10" s="6"/>
      <c r="H10">
        <v>430.3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3">
        <f>D12*12*$H$10</f>
        <v>2065.4400000000005</v>
      </c>
      <c r="F12" s="37"/>
    </row>
    <row r="13" spans="1:8" ht="48">
      <c r="A13" s="147" t="s">
        <v>124</v>
      </c>
      <c r="B13" s="166" t="s">
        <v>111</v>
      </c>
      <c r="C13" s="11" t="s">
        <v>8</v>
      </c>
      <c r="D13" s="15">
        <v>0.52</v>
      </c>
      <c r="E13" s="13">
        <f t="shared" ref="E13:E22" si="0">D13*12*$H$10</f>
        <v>2685.0720000000001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1.05</v>
      </c>
      <c r="E14" s="13">
        <f t="shared" si="0"/>
        <v>5421.7800000000007</v>
      </c>
      <c r="F14" s="38"/>
    </row>
    <row r="15" spans="1:8" ht="51">
      <c r="A15" s="14" t="s">
        <v>34</v>
      </c>
      <c r="B15" s="11" t="s">
        <v>14</v>
      </c>
      <c r="C15" s="11" t="s">
        <v>8</v>
      </c>
      <c r="D15" s="12">
        <v>0.6</v>
      </c>
      <c r="E15" s="13">
        <f t="shared" si="0"/>
        <v>3098.16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0.31673638546750327</v>
      </c>
      <c r="E16" s="13">
        <v>1635.5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7.28</v>
      </c>
      <c r="E17" s="13">
        <f t="shared" si="0"/>
        <v>37591.008000000002</v>
      </c>
      <c r="F17" s="38"/>
    </row>
    <row r="18" spans="1:7" ht="25.5">
      <c r="A18" s="14" t="s">
        <v>29</v>
      </c>
      <c r="B18" s="11" t="s">
        <v>16</v>
      </c>
      <c r="C18" s="11" t="s">
        <v>8</v>
      </c>
      <c r="D18" s="12">
        <v>3.18</v>
      </c>
      <c r="E18" s="13">
        <f t="shared" si="0"/>
        <v>16420.248000000003</v>
      </c>
      <c r="F18" s="38"/>
    </row>
    <row r="19" spans="1:7" ht="18.75" customHeight="1">
      <c r="A19" s="14" t="s">
        <v>33</v>
      </c>
      <c r="B19" s="11" t="s">
        <v>193</v>
      </c>
      <c r="C19" s="11" t="s">
        <v>120</v>
      </c>
      <c r="D19" s="12">
        <v>0.36</v>
      </c>
      <c r="E19" s="13">
        <f t="shared" si="0"/>
        <v>1858.8960000000002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 t="shared" si="0"/>
        <v>5060.3280000000004</v>
      </c>
      <c r="F20" s="38"/>
    </row>
    <row r="21" spans="1:7" ht="25.5">
      <c r="A21" s="14" t="s">
        <v>18</v>
      </c>
      <c r="B21" s="11" t="s">
        <v>105</v>
      </c>
      <c r="C21" s="11" t="s">
        <v>8</v>
      </c>
      <c r="D21" s="11">
        <v>0.35</v>
      </c>
      <c r="E21" s="13">
        <f t="shared" si="0"/>
        <v>1807.2599999999998</v>
      </c>
      <c r="F21" s="38"/>
      <c r="G21" s="111"/>
    </row>
    <row r="22" spans="1:7" ht="25.5">
      <c r="A22" s="14" t="s">
        <v>19</v>
      </c>
      <c r="B22" s="11" t="s">
        <v>14</v>
      </c>
      <c r="C22" s="11" t="s">
        <v>8</v>
      </c>
      <c r="D22" s="11">
        <v>1.55</v>
      </c>
      <c r="E22" s="13">
        <f t="shared" si="0"/>
        <v>8003.5800000000008</v>
      </c>
      <c r="F22" s="38"/>
      <c r="G22" s="111"/>
    </row>
    <row r="23" spans="1:7">
      <c r="A23" s="21" t="s">
        <v>343</v>
      </c>
      <c r="B23" s="22" t="s">
        <v>208</v>
      </c>
      <c r="C23" s="22" t="s">
        <v>120</v>
      </c>
      <c r="D23" s="22" t="s">
        <v>249</v>
      </c>
      <c r="E23" s="23">
        <v>9000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94647.271999999997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236" t="s">
        <v>344</v>
      </c>
      <c r="B26" s="236"/>
      <c r="C26" s="236"/>
      <c r="D26" s="236"/>
      <c r="E26" s="236"/>
      <c r="F26" s="101"/>
    </row>
    <row r="27" spans="1:7">
      <c r="A27" s="126"/>
      <c r="B27" s="126"/>
      <c r="C27" s="126"/>
      <c r="D27" s="126"/>
      <c r="E27" s="127"/>
      <c r="F27" s="6"/>
    </row>
    <row r="28" spans="1:7">
      <c r="A28" s="236" t="s">
        <v>210</v>
      </c>
      <c r="B28" s="236"/>
      <c r="C28" s="236"/>
      <c r="D28" s="236"/>
      <c r="E28" s="236"/>
      <c r="F28" s="101"/>
    </row>
    <row r="29" spans="1:7">
      <c r="A29" s="5"/>
      <c r="B29" s="5"/>
      <c r="C29" s="5"/>
      <c r="D29" s="5"/>
      <c r="E29" s="6"/>
      <c r="F29" s="6"/>
    </row>
    <row r="30" spans="1:7">
      <c r="A30" s="237" t="s">
        <v>211</v>
      </c>
      <c r="B30" s="237"/>
      <c r="C30" s="237"/>
      <c r="D30" s="237"/>
      <c r="E30" s="237"/>
      <c r="F30" s="102"/>
    </row>
    <row r="31" spans="1:7">
      <c r="A31" s="5"/>
      <c r="B31" s="5"/>
      <c r="C31" s="5"/>
      <c r="D31" s="5"/>
      <c r="E31" s="6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101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70" spans="1:1">
      <c r="A70" t="s">
        <v>103</v>
      </c>
    </row>
  </sheetData>
  <mergeCells count="10">
    <mergeCell ref="A26:E26"/>
    <mergeCell ref="A28:E28"/>
    <mergeCell ref="A30:E30"/>
    <mergeCell ref="A35:E35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74"/>
  <sheetViews>
    <sheetView topLeftCell="A26" workbookViewId="0">
      <selection activeCell="A39" sqref="A39:E51"/>
    </sheetView>
  </sheetViews>
  <sheetFormatPr defaultRowHeight="15"/>
  <cols>
    <col min="1" max="1" width="30.42578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.71093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69"/>
    </row>
    <row r="2" spans="1:8" ht="36" customHeight="1">
      <c r="A2" s="240" t="s">
        <v>1</v>
      </c>
      <c r="B2" s="240"/>
      <c r="C2" s="240"/>
      <c r="D2" s="240"/>
      <c r="E2" s="240"/>
      <c r="F2" s="170"/>
    </row>
    <row r="3" spans="1:8">
      <c r="A3" s="1"/>
      <c r="B3" s="1"/>
      <c r="C3" s="1"/>
      <c r="D3" s="1"/>
      <c r="E3" s="2"/>
      <c r="F3" s="2"/>
    </row>
    <row r="4" spans="1:8" ht="15" customHeight="1">
      <c r="A4" s="168" t="s">
        <v>2</v>
      </c>
      <c r="B4" s="1"/>
      <c r="C4" s="1"/>
      <c r="D4" s="241" t="s">
        <v>253</v>
      </c>
      <c r="E4" s="241"/>
      <c r="F4" s="17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1.5" customHeight="1">
      <c r="A7" s="236" t="s">
        <v>129</v>
      </c>
      <c r="B7" s="236"/>
      <c r="C7" s="236"/>
      <c r="D7" s="236"/>
      <c r="E7" s="236"/>
      <c r="F7" s="168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130</v>
      </c>
      <c r="B9" s="236"/>
      <c r="C9" s="236"/>
      <c r="D9" s="236"/>
      <c r="E9" s="236"/>
      <c r="F9" s="168"/>
    </row>
    <row r="10" spans="1:8" ht="15.75" thickBot="1">
      <c r="A10" s="5"/>
      <c r="B10" s="5"/>
      <c r="C10" s="5"/>
      <c r="D10" s="5"/>
      <c r="E10" s="6"/>
      <c r="F10" s="6"/>
      <c r="H10">
        <v>1349.4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3">
        <f>D12*12*$H$10</f>
        <v>6477.1200000000017</v>
      </c>
      <c r="F12" s="37"/>
    </row>
    <row r="13" spans="1:8" ht="48">
      <c r="A13" s="147" t="s">
        <v>124</v>
      </c>
      <c r="B13" s="166" t="s">
        <v>111</v>
      </c>
      <c r="C13" s="11" t="s">
        <v>8</v>
      </c>
      <c r="D13" s="15">
        <v>0.52</v>
      </c>
      <c r="E13" s="13">
        <f t="shared" ref="E13:E23" si="0">D13*12*$H$10</f>
        <v>8420.2560000000012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0.56000000000000005</v>
      </c>
      <c r="E14" s="13">
        <f>D14*12*H10</f>
        <v>9067.9680000000008</v>
      </c>
      <c r="F14" s="38"/>
      <c r="G14" s="111"/>
    </row>
    <row r="15" spans="1:8" ht="38.25">
      <c r="A15" s="14" t="s">
        <v>115</v>
      </c>
      <c r="B15" s="11" t="s">
        <v>14</v>
      </c>
      <c r="C15" s="11" t="s">
        <v>8</v>
      </c>
      <c r="D15" s="12">
        <v>1.04</v>
      </c>
      <c r="E15" s="13">
        <f t="shared" si="0"/>
        <v>16840.512000000002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0.14000000000000001</v>
      </c>
      <c r="E16" s="13">
        <v>2767</v>
      </c>
      <c r="F16" s="38"/>
      <c r="G16" s="111"/>
    </row>
    <row r="17" spans="1:7" ht="25.5">
      <c r="A17" s="14" t="s">
        <v>13</v>
      </c>
      <c r="B17" s="11" t="s">
        <v>105</v>
      </c>
      <c r="C17" s="11" t="s">
        <v>8</v>
      </c>
      <c r="D17" s="11">
        <v>8.43</v>
      </c>
      <c r="E17" s="13">
        <f t="shared" si="0"/>
        <v>136505.304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3.48</v>
      </c>
      <c r="E18" s="13">
        <f t="shared" si="0"/>
        <v>56350.944000000003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0.2</v>
      </c>
      <c r="E19" s="13">
        <f t="shared" si="0"/>
        <v>3238.5600000000009</v>
      </c>
      <c r="F19" s="38"/>
      <c r="G19" s="111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 t="shared" si="0"/>
        <v>15868.944000000001</v>
      </c>
      <c r="F20" s="38"/>
    </row>
    <row r="21" spans="1:7" ht="25.5">
      <c r="A21" s="14" t="s">
        <v>17</v>
      </c>
      <c r="B21" s="11" t="s">
        <v>16</v>
      </c>
      <c r="C21" s="11" t="s">
        <v>8</v>
      </c>
      <c r="D21" s="12">
        <v>0.61</v>
      </c>
      <c r="E21" s="13">
        <f t="shared" si="0"/>
        <v>9877.6080000000002</v>
      </c>
      <c r="F21" s="38"/>
    </row>
    <row r="22" spans="1:7" ht="25.5">
      <c r="A22" s="14" t="s">
        <v>18</v>
      </c>
      <c r="B22" s="11" t="s">
        <v>105</v>
      </c>
      <c r="C22" s="11" t="s">
        <v>8</v>
      </c>
      <c r="D22" s="11">
        <v>0.35</v>
      </c>
      <c r="E22" s="13">
        <f t="shared" si="0"/>
        <v>5667.48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1.05</v>
      </c>
      <c r="E23" s="13">
        <f t="shared" si="0"/>
        <v>17002.440000000002</v>
      </c>
      <c r="F23" s="38"/>
      <c r="G23" s="111"/>
    </row>
    <row r="24" spans="1:7">
      <c r="A24" s="21" t="s">
        <v>269</v>
      </c>
      <c r="B24" s="22" t="s">
        <v>234</v>
      </c>
      <c r="C24" s="11" t="s">
        <v>120</v>
      </c>
      <c r="D24" s="22" t="s">
        <v>248</v>
      </c>
      <c r="E24" s="23">
        <v>2575</v>
      </c>
      <c r="F24" s="38"/>
      <c r="G24" s="111"/>
    </row>
    <row r="25" spans="1:7">
      <c r="A25" s="21" t="s">
        <v>270</v>
      </c>
      <c r="B25" s="22" t="s">
        <v>237</v>
      </c>
      <c r="C25" s="11" t="s">
        <v>120</v>
      </c>
      <c r="D25" s="22" t="s">
        <v>248</v>
      </c>
      <c r="E25" s="23">
        <v>1410</v>
      </c>
      <c r="F25" s="38"/>
      <c r="G25" s="111"/>
    </row>
    <row r="26" spans="1:7">
      <c r="A26" s="21" t="s">
        <v>273</v>
      </c>
      <c r="B26" s="22" t="s">
        <v>204</v>
      </c>
      <c r="C26" s="22" t="s">
        <v>120</v>
      </c>
      <c r="D26" s="22" t="s">
        <v>248</v>
      </c>
      <c r="E26" s="23">
        <v>407559</v>
      </c>
      <c r="F26" s="38"/>
      <c r="G26" s="111"/>
    </row>
    <row r="27" spans="1:7" ht="25.5">
      <c r="A27" s="21" t="s">
        <v>274</v>
      </c>
      <c r="B27" s="22" t="s">
        <v>240</v>
      </c>
      <c r="C27" s="22" t="s">
        <v>120</v>
      </c>
      <c r="D27" s="22" t="s">
        <v>248</v>
      </c>
      <c r="E27" s="23">
        <v>144234</v>
      </c>
      <c r="F27" s="38"/>
      <c r="G27" s="111"/>
    </row>
    <row r="28" spans="1:7" ht="19.5" thickBot="1">
      <c r="A28" s="16" t="s">
        <v>32</v>
      </c>
      <c r="B28" s="17"/>
      <c r="C28" s="17"/>
      <c r="D28" s="81"/>
      <c r="E28" s="110">
        <f>SUM(E12:E27)</f>
        <v>843862.13599999994</v>
      </c>
      <c r="F28" s="39"/>
      <c r="G28" s="111"/>
    </row>
    <row r="29" spans="1:7">
      <c r="A29" s="5"/>
      <c r="B29" s="5"/>
      <c r="C29" s="5"/>
      <c r="D29" s="5"/>
      <c r="E29" s="6"/>
      <c r="F29" s="6"/>
    </row>
    <row r="30" spans="1:7" ht="32.25" customHeight="1">
      <c r="A30" s="236" t="s">
        <v>345</v>
      </c>
      <c r="B30" s="236"/>
      <c r="C30" s="236"/>
      <c r="D30" s="236"/>
      <c r="E30" s="236"/>
      <c r="F30" s="168"/>
    </row>
    <row r="31" spans="1:7">
      <c r="A31" s="126"/>
      <c r="B31" s="126"/>
      <c r="C31" s="126"/>
      <c r="D31" s="126"/>
      <c r="E31" s="127"/>
      <c r="F31" s="6"/>
    </row>
    <row r="32" spans="1:7" ht="31.5" customHeight="1">
      <c r="A32" s="236" t="s">
        <v>210</v>
      </c>
      <c r="B32" s="236"/>
      <c r="C32" s="236"/>
      <c r="D32" s="236"/>
      <c r="E32" s="236"/>
      <c r="F32" s="168"/>
    </row>
    <row r="33" spans="1:6">
      <c r="A33" s="5"/>
      <c r="B33" s="5"/>
      <c r="C33" s="5"/>
      <c r="D33" s="5"/>
      <c r="E33" s="6"/>
      <c r="F33" s="6"/>
    </row>
    <row r="34" spans="1:6">
      <c r="A34" s="237" t="s">
        <v>211</v>
      </c>
      <c r="B34" s="237"/>
      <c r="C34" s="237"/>
      <c r="D34" s="237"/>
      <c r="E34" s="237"/>
      <c r="F34" s="172"/>
    </row>
    <row r="35" spans="1:6">
      <c r="A35" s="5"/>
      <c r="B35" s="5"/>
      <c r="C35" s="5"/>
      <c r="D35" s="5"/>
      <c r="E35" s="6"/>
      <c r="F35" s="6"/>
    </row>
    <row r="36" spans="1:6" ht="28.5" customHeight="1">
      <c r="A36" s="236" t="s">
        <v>21</v>
      </c>
      <c r="B36" s="236"/>
      <c r="C36" s="236"/>
      <c r="D36" s="236"/>
      <c r="E36" s="236"/>
      <c r="F36" s="168"/>
    </row>
    <row r="37" spans="1:6">
      <c r="B37" s="5"/>
      <c r="C37" s="5"/>
      <c r="D37" s="5"/>
      <c r="E37" s="5"/>
      <c r="F37" s="6"/>
    </row>
    <row r="38" spans="1:6">
      <c r="B38" s="5"/>
      <c r="C38" s="5"/>
      <c r="D38" s="5"/>
      <c r="E38" s="5"/>
      <c r="F38" s="6"/>
    </row>
    <row r="39" spans="1:6">
      <c r="A39" s="238" t="s">
        <v>22</v>
      </c>
      <c r="B39" s="238"/>
      <c r="C39" s="238"/>
      <c r="D39" s="238"/>
      <c r="E39" s="238"/>
      <c r="F39" s="173"/>
    </row>
    <row r="40" spans="1:6">
      <c r="A40" s="5"/>
      <c r="B40" s="5"/>
      <c r="C40" s="5"/>
      <c r="D40" s="5"/>
      <c r="E40" s="6"/>
      <c r="F40" s="6"/>
    </row>
    <row r="41" spans="1:6">
      <c r="A41" s="5" t="s">
        <v>351</v>
      </c>
      <c r="B41" s="5" t="s">
        <v>352</v>
      </c>
      <c r="D41" s="5"/>
      <c r="E41" s="6" t="s">
        <v>25</v>
      </c>
      <c r="F41" s="6"/>
    </row>
    <row r="42" spans="1:6">
      <c r="A42" s="5"/>
      <c r="B42" s="5"/>
      <c r="D42" s="5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  <c r="F44" s="6"/>
    </row>
    <row r="45" spans="1:6">
      <c r="A45" s="5" t="s">
        <v>23</v>
      </c>
      <c r="B45" s="5" t="s">
        <v>165</v>
      </c>
      <c r="D45" s="5"/>
      <c r="E45" s="6" t="s">
        <v>25</v>
      </c>
      <c r="F45" s="6"/>
    </row>
    <row r="46" spans="1:6">
      <c r="A46" s="5"/>
      <c r="B46" s="229" t="s">
        <v>276</v>
      </c>
      <c r="D46" s="229"/>
      <c r="E46" s="6" t="s">
        <v>27</v>
      </c>
      <c r="F46" s="6"/>
    </row>
    <row r="47" spans="1:6">
      <c r="A47" s="5"/>
      <c r="B47" s="5"/>
      <c r="D47" s="5"/>
      <c r="E47" s="6"/>
      <c r="F47" s="6"/>
    </row>
    <row r="48" spans="1:6">
      <c r="A48" s="5"/>
      <c r="B48" s="5"/>
      <c r="D48" s="5"/>
      <c r="E48" s="6"/>
    </row>
    <row r="49" spans="1:5">
      <c r="A49" s="5" t="s">
        <v>28</v>
      </c>
      <c r="B49" s="5" t="s">
        <v>24</v>
      </c>
      <c r="D49" s="5"/>
      <c r="E49" s="6" t="s">
        <v>25</v>
      </c>
    </row>
    <row r="50" spans="1:5">
      <c r="A50" s="5"/>
      <c r="B50" s="227" t="s">
        <v>26</v>
      </c>
      <c r="D50" s="227"/>
      <c r="E50" s="6" t="s">
        <v>27</v>
      </c>
    </row>
    <row r="74" spans="1:1">
      <c r="A74" t="s">
        <v>103</v>
      </c>
    </row>
  </sheetData>
  <mergeCells count="10">
    <mergeCell ref="A30:E30"/>
    <mergeCell ref="A32:E32"/>
    <mergeCell ref="A34:E34"/>
    <mergeCell ref="A39:E39"/>
    <mergeCell ref="A36:E36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72"/>
  <sheetViews>
    <sheetView topLeftCell="A25" workbookViewId="0">
      <selection activeCell="A36" sqref="A36:E4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8"/>
    </row>
    <row r="2" spans="1:8" ht="36" customHeight="1">
      <c r="A2" s="240" t="s">
        <v>1</v>
      </c>
      <c r="B2" s="240"/>
      <c r="C2" s="240"/>
      <c r="D2" s="240"/>
      <c r="E2" s="240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41" t="s">
        <v>253</v>
      </c>
      <c r="E4" s="241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186</v>
      </c>
      <c r="B7" s="236"/>
      <c r="C7" s="236"/>
      <c r="D7" s="236"/>
      <c r="E7" s="236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92</v>
      </c>
      <c r="B9" s="236"/>
      <c r="C9" s="236"/>
      <c r="D9" s="236"/>
      <c r="E9" s="236"/>
      <c r="F9" s="101"/>
    </row>
    <row r="10" spans="1:8" ht="15.75" thickBot="1">
      <c r="A10" s="5"/>
      <c r="B10" s="5"/>
      <c r="C10" s="5"/>
      <c r="D10" s="5"/>
      <c r="E10" s="6"/>
      <c r="F10" s="6"/>
      <c r="H10">
        <v>280.10000000000002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3">
        <f t="shared" ref="E12:E13" si="0">D12*$H$10*12</f>
        <v>1344.4800000000002</v>
      </c>
      <c r="F12" s="37"/>
    </row>
    <row r="13" spans="1:8" ht="48">
      <c r="A13" s="147" t="s">
        <v>124</v>
      </c>
      <c r="B13" s="166" t="s">
        <v>111</v>
      </c>
      <c r="C13" s="11" t="s">
        <v>8</v>
      </c>
      <c r="D13" s="15">
        <v>0.52</v>
      </c>
      <c r="E13" s="13">
        <f t="shared" si="0"/>
        <v>1747.8240000000001</v>
      </c>
      <c r="F13" s="37"/>
    </row>
    <row r="14" spans="1:8" ht="38.25">
      <c r="A14" s="14" t="s">
        <v>114</v>
      </c>
      <c r="B14" s="11" t="s">
        <v>105</v>
      </c>
      <c r="C14" s="11" t="s">
        <v>10</v>
      </c>
      <c r="D14" s="12">
        <v>1.43</v>
      </c>
      <c r="E14" s="13">
        <f>D14*$H$10*12</f>
        <v>4806.5159999999996</v>
      </c>
      <c r="F14" s="38"/>
    </row>
    <row r="15" spans="1:8" ht="38.25">
      <c r="A15" s="14" t="s">
        <v>115</v>
      </c>
      <c r="B15" s="11" t="s">
        <v>14</v>
      </c>
      <c r="C15" s="11" t="s">
        <v>8</v>
      </c>
      <c r="D15" s="12">
        <v>0.6</v>
      </c>
      <c r="E15" s="13">
        <f t="shared" ref="E15:E22" si="1">D15*$H$10*12</f>
        <v>2016.72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0.38892359871474469</v>
      </c>
      <c r="E16" s="13">
        <v>1307.25</v>
      </c>
      <c r="F16" s="38"/>
    </row>
    <row r="17" spans="1:7" ht="25.5">
      <c r="A17" s="14" t="s">
        <v>13</v>
      </c>
      <c r="B17" s="11" t="s">
        <v>105</v>
      </c>
      <c r="C17" s="11" t="s">
        <v>8</v>
      </c>
      <c r="D17" s="11">
        <v>9.4700000000000006</v>
      </c>
      <c r="E17" s="13">
        <f t="shared" si="1"/>
        <v>31830.564000000006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3">
        <f t="shared" si="1"/>
        <v>10688.616000000002</v>
      </c>
      <c r="F18" s="38"/>
    </row>
    <row r="19" spans="1:7" ht="25.5">
      <c r="A19" s="14" t="s">
        <v>15</v>
      </c>
      <c r="B19" s="11" t="s">
        <v>16</v>
      </c>
      <c r="C19" s="11" t="s">
        <v>8</v>
      </c>
      <c r="D19" s="12">
        <v>0.98</v>
      </c>
      <c r="E19" s="13">
        <f t="shared" si="1"/>
        <v>3293.9759999999997</v>
      </c>
      <c r="F19" s="38"/>
    </row>
    <row r="20" spans="1:7" ht="25.5">
      <c r="A20" s="14" t="s">
        <v>81</v>
      </c>
      <c r="B20" s="11" t="s">
        <v>16</v>
      </c>
      <c r="C20" s="11" t="s">
        <v>8</v>
      </c>
      <c r="D20" s="80">
        <v>0.61</v>
      </c>
      <c r="E20" s="13">
        <f t="shared" si="1"/>
        <v>2050.3320000000003</v>
      </c>
      <c r="F20" s="38"/>
    </row>
    <row r="21" spans="1:7" ht="25.5">
      <c r="A21" s="14" t="s">
        <v>18</v>
      </c>
      <c r="B21" s="11" t="s">
        <v>16</v>
      </c>
      <c r="C21" s="11" t="s">
        <v>8</v>
      </c>
      <c r="D21" s="11">
        <v>0.35</v>
      </c>
      <c r="E21" s="13">
        <f t="shared" si="1"/>
        <v>1176.42</v>
      </c>
      <c r="F21" s="38"/>
      <c r="G21" s="111"/>
    </row>
    <row r="22" spans="1:7" ht="25.5">
      <c r="A22" s="14" t="s">
        <v>19</v>
      </c>
      <c r="B22" s="11" t="s">
        <v>14</v>
      </c>
      <c r="C22" s="11" t="s">
        <v>8</v>
      </c>
      <c r="D22" s="11">
        <v>1.61</v>
      </c>
      <c r="E22" s="13">
        <f t="shared" si="1"/>
        <v>5411.5320000000011</v>
      </c>
      <c r="F22" s="38"/>
      <c r="G22" s="111"/>
    </row>
    <row r="23" spans="1:7" ht="25.5">
      <c r="A23" s="21" t="s">
        <v>123</v>
      </c>
      <c r="B23" s="22" t="s">
        <v>203</v>
      </c>
      <c r="C23" s="11" t="s">
        <v>120</v>
      </c>
      <c r="D23" s="22" t="s">
        <v>251</v>
      </c>
      <c r="E23" s="23">
        <f>36766.85/1000*H10/2</f>
        <v>5149.1973425000006</v>
      </c>
      <c r="F23" s="38"/>
      <c r="G23" s="111"/>
    </row>
    <row r="24" spans="1:7">
      <c r="A24" s="21" t="s">
        <v>272</v>
      </c>
      <c r="B24" s="22" t="s">
        <v>230</v>
      </c>
      <c r="C24" s="22" t="s">
        <v>120</v>
      </c>
      <c r="D24" s="22" t="s">
        <v>248</v>
      </c>
      <c r="E24" s="23">
        <v>60000</v>
      </c>
      <c r="F24" s="38"/>
      <c r="G24" s="111"/>
    </row>
    <row r="25" spans="1:7" ht="19.5" thickBot="1">
      <c r="A25" s="16" t="s">
        <v>32</v>
      </c>
      <c r="B25" s="17"/>
      <c r="C25" s="17"/>
      <c r="D25" s="81"/>
      <c r="E25" s="110">
        <f>SUM(E12:E24)</f>
        <v>130823.42734250001</v>
      </c>
      <c r="F25" s="39"/>
      <c r="G25" s="111"/>
    </row>
    <row r="26" spans="1:7">
      <c r="A26" s="5"/>
      <c r="B26" s="5"/>
      <c r="C26" s="5"/>
      <c r="D26" s="5"/>
      <c r="E26" s="6"/>
      <c r="F26" s="6"/>
    </row>
    <row r="27" spans="1:7" ht="32.25" customHeight="1">
      <c r="A27" s="236" t="s">
        <v>346</v>
      </c>
      <c r="B27" s="236"/>
      <c r="C27" s="236"/>
      <c r="D27" s="236"/>
      <c r="E27" s="236"/>
      <c r="F27" s="101"/>
    </row>
    <row r="28" spans="1:7">
      <c r="A28" s="126"/>
      <c r="B28" s="126"/>
      <c r="C28" s="126"/>
      <c r="D28" s="126"/>
      <c r="E28" s="127"/>
      <c r="F28" s="6"/>
    </row>
    <row r="29" spans="1:7" ht="34.5" customHeight="1">
      <c r="A29" s="236" t="s">
        <v>210</v>
      </c>
      <c r="B29" s="236"/>
      <c r="C29" s="236"/>
      <c r="D29" s="236"/>
      <c r="E29" s="236"/>
      <c r="F29" s="101"/>
    </row>
    <row r="30" spans="1:7">
      <c r="A30" s="5"/>
      <c r="B30" s="5"/>
      <c r="C30" s="5"/>
      <c r="D30" s="5"/>
      <c r="E30" s="6"/>
      <c r="F30" s="6"/>
    </row>
    <row r="31" spans="1:7">
      <c r="A31" s="237" t="s">
        <v>211</v>
      </c>
      <c r="B31" s="237"/>
      <c r="C31" s="237"/>
      <c r="D31" s="237"/>
      <c r="E31" s="237"/>
      <c r="F31" s="102"/>
    </row>
    <row r="32" spans="1:7">
      <c r="A32" s="5"/>
      <c r="B32" s="5"/>
      <c r="C32" s="5"/>
      <c r="D32" s="5"/>
      <c r="E32" s="6"/>
      <c r="F32" s="6"/>
    </row>
    <row r="33" spans="1:6" ht="28.5" customHeight="1">
      <c r="A33" s="236" t="s">
        <v>21</v>
      </c>
      <c r="B33" s="236"/>
      <c r="C33" s="236"/>
      <c r="D33" s="236"/>
      <c r="E33" s="236"/>
      <c r="F33" s="101"/>
    </row>
    <row r="34" spans="1:6">
      <c r="B34" s="5"/>
      <c r="C34" s="5"/>
      <c r="D34" s="5"/>
      <c r="E34" s="5"/>
      <c r="F34" s="6"/>
    </row>
    <row r="35" spans="1:6">
      <c r="B35" s="5"/>
      <c r="C35" s="5"/>
      <c r="D35" s="5"/>
      <c r="E35" s="5"/>
      <c r="F35" s="6"/>
    </row>
    <row r="36" spans="1:6">
      <c r="A36" s="238" t="s">
        <v>22</v>
      </c>
      <c r="B36" s="238"/>
      <c r="C36" s="238"/>
      <c r="D36" s="238"/>
      <c r="E36" s="238"/>
      <c r="F36" s="103"/>
    </row>
    <row r="37" spans="1:6">
      <c r="A37" s="5"/>
      <c r="B37" s="5"/>
      <c r="C37" s="5"/>
      <c r="D37" s="5"/>
      <c r="E37" s="6"/>
      <c r="F37" s="6"/>
    </row>
    <row r="38" spans="1:6">
      <c r="A38" s="5" t="s">
        <v>351</v>
      </c>
      <c r="B38" s="5" t="s">
        <v>352</v>
      </c>
      <c r="D38" s="5"/>
      <c r="E38" s="6" t="s">
        <v>25</v>
      </c>
      <c r="F38" s="6"/>
    </row>
    <row r="39" spans="1:6">
      <c r="A39" s="5"/>
      <c r="B39" s="5"/>
      <c r="D39" s="5"/>
      <c r="E39" s="6" t="s">
        <v>27</v>
      </c>
      <c r="F39" s="6"/>
    </row>
    <row r="40" spans="1:6">
      <c r="A40" s="5"/>
      <c r="B40" s="5"/>
      <c r="D40" s="5"/>
      <c r="E40" s="6"/>
      <c r="F40" s="6"/>
    </row>
    <row r="41" spans="1:6">
      <c r="A41" s="5"/>
      <c r="B41" s="5"/>
      <c r="D41" s="5"/>
      <c r="E41" s="6"/>
      <c r="F41" s="6"/>
    </row>
    <row r="42" spans="1:6">
      <c r="A42" s="5" t="s">
        <v>23</v>
      </c>
      <c r="B42" s="5" t="s">
        <v>165</v>
      </c>
      <c r="D42" s="5"/>
      <c r="E42" s="6" t="s">
        <v>25</v>
      </c>
      <c r="F42" s="6"/>
    </row>
    <row r="43" spans="1:6">
      <c r="A43" s="5"/>
      <c r="B43" s="229" t="s">
        <v>276</v>
      </c>
      <c r="D43" s="229"/>
      <c r="E43" s="6" t="s">
        <v>27</v>
      </c>
      <c r="F43" s="6"/>
    </row>
    <row r="44" spans="1:6">
      <c r="A44" s="5"/>
      <c r="B44" s="5"/>
      <c r="D44" s="5"/>
      <c r="E44" s="6"/>
      <c r="F44" s="6"/>
    </row>
    <row r="45" spans="1:6">
      <c r="A45" s="5"/>
      <c r="B45" s="5"/>
      <c r="D45" s="5"/>
      <c r="E45" s="6"/>
    </row>
    <row r="46" spans="1:6">
      <c r="A46" s="5" t="s">
        <v>28</v>
      </c>
      <c r="B46" s="5" t="s">
        <v>24</v>
      </c>
      <c r="D46" s="5"/>
      <c r="E46" s="6" t="s">
        <v>25</v>
      </c>
    </row>
    <row r="47" spans="1:6">
      <c r="A47" s="5"/>
      <c r="B47" s="227" t="s">
        <v>26</v>
      </c>
      <c r="D47" s="227"/>
      <c r="E47" s="6" t="s">
        <v>27</v>
      </c>
    </row>
    <row r="72" spans="1:1">
      <c r="A72" t="s">
        <v>103</v>
      </c>
    </row>
  </sheetData>
  <mergeCells count="10">
    <mergeCell ref="A27:E27"/>
    <mergeCell ref="A29:E29"/>
    <mergeCell ref="A31:E31"/>
    <mergeCell ref="A36:E36"/>
    <mergeCell ref="A33:E33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67"/>
  <sheetViews>
    <sheetView topLeftCell="A16" workbookViewId="0">
      <selection activeCell="A34" sqref="A34:E46"/>
    </sheetView>
  </sheetViews>
  <sheetFormatPr defaultRowHeight="15"/>
  <cols>
    <col min="1" max="1" width="30.8554687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98"/>
    </row>
    <row r="2" spans="1:8" ht="36" customHeight="1">
      <c r="A2" s="240" t="s">
        <v>1</v>
      </c>
      <c r="B2" s="240"/>
      <c r="C2" s="240"/>
      <c r="D2" s="240"/>
      <c r="E2" s="240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241" t="s">
        <v>253</v>
      </c>
      <c r="E4" s="241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1.5" customHeight="1">
      <c r="A7" s="236" t="s">
        <v>187</v>
      </c>
      <c r="B7" s="236"/>
      <c r="C7" s="236"/>
      <c r="D7" s="236"/>
      <c r="E7" s="236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93</v>
      </c>
      <c r="B9" s="236"/>
      <c r="C9" s="236"/>
      <c r="D9" s="236"/>
      <c r="E9" s="236"/>
      <c r="F9" s="101"/>
    </row>
    <row r="10" spans="1:8" ht="15.75" thickBot="1">
      <c r="A10" s="5"/>
      <c r="B10" s="5"/>
      <c r="C10" s="5"/>
      <c r="D10" s="5"/>
      <c r="E10" s="6"/>
      <c r="F10" s="6"/>
      <c r="H10">
        <v>268.5</v>
      </c>
    </row>
    <row r="11" spans="1:8" ht="82.5" customHeight="1">
      <c r="A11" s="121" t="s">
        <v>3</v>
      </c>
      <c r="B11" s="122" t="s">
        <v>4</v>
      </c>
      <c r="C11" s="122" t="s">
        <v>5</v>
      </c>
      <c r="D11" s="123" t="s">
        <v>6</v>
      </c>
      <c r="E11" s="124" t="s">
        <v>7</v>
      </c>
      <c r="F11" s="37"/>
    </row>
    <row r="12" spans="1:8" ht="38.25">
      <c r="A12" s="14" t="s">
        <v>114</v>
      </c>
      <c r="B12" s="11" t="s">
        <v>105</v>
      </c>
      <c r="C12" s="11" t="s">
        <v>10</v>
      </c>
      <c r="D12" s="80">
        <f>E12/12/H10</f>
        <v>0.79143389199255121</v>
      </c>
      <c r="E12" s="13">
        <v>2550</v>
      </c>
      <c r="F12" s="38"/>
      <c r="G12" s="111"/>
    </row>
    <row r="13" spans="1:8" ht="38.25">
      <c r="A13" s="14" t="s">
        <v>115</v>
      </c>
      <c r="B13" s="11" t="s">
        <v>14</v>
      </c>
      <c r="C13" s="11" t="s">
        <v>8</v>
      </c>
      <c r="D13" s="12">
        <v>0.55000000000000004</v>
      </c>
      <c r="E13" s="13">
        <f t="shared" ref="E13:E22" si="0">D13*$H$10*12</f>
        <v>1772.1000000000001</v>
      </c>
      <c r="F13" s="38"/>
      <c r="G13" s="111"/>
    </row>
    <row r="14" spans="1:8" ht="51">
      <c r="A14" s="14" t="s">
        <v>11</v>
      </c>
      <c r="B14" s="11" t="s">
        <v>105</v>
      </c>
      <c r="C14" s="11" t="s">
        <v>12</v>
      </c>
      <c r="D14" s="80">
        <v>0.33</v>
      </c>
      <c r="E14" s="13">
        <v>1680</v>
      </c>
      <c r="F14" s="38"/>
      <c r="G14" s="111"/>
    </row>
    <row r="15" spans="1:8" ht="25.5">
      <c r="A15" s="14" t="s">
        <v>35</v>
      </c>
      <c r="B15" s="11" t="s">
        <v>105</v>
      </c>
      <c r="C15" s="11" t="s">
        <v>8</v>
      </c>
      <c r="D15" s="12">
        <v>2.61</v>
      </c>
      <c r="E15" s="13">
        <f t="shared" si="0"/>
        <v>8409.42</v>
      </c>
      <c r="F15" s="38"/>
      <c r="G15" s="111"/>
    </row>
    <row r="16" spans="1:8" ht="25.5">
      <c r="A16" s="14" t="s">
        <v>13</v>
      </c>
      <c r="B16" s="11" t="s">
        <v>105</v>
      </c>
      <c r="C16" s="11" t="s">
        <v>8</v>
      </c>
      <c r="D16" s="11">
        <v>6.7</v>
      </c>
      <c r="E16" s="13">
        <f t="shared" si="0"/>
        <v>21587.4</v>
      </c>
      <c r="F16" s="38"/>
      <c r="G16" s="111"/>
    </row>
    <row r="17" spans="1:7">
      <c r="A17" s="14" t="s">
        <v>29</v>
      </c>
      <c r="B17" s="11" t="s">
        <v>14</v>
      </c>
      <c r="C17" s="11" t="s">
        <v>8</v>
      </c>
      <c r="D17" s="12">
        <v>2.48</v>
      </c>
      <c r="E17" s="13">
        <f t="shared" si="0"/>
        <v>7990.5599999999995</v>
      </c>
      <c r="F17" s="38"/>
      <c r="G17" s="111"/>
    </row>
    <row r="18" spans="1:7">
      <c r="A18" s="14" t="s">
        <v>33</v>
      </c>
      <c r="B18" s="11" t="s">
        <v>105</v>
      </c>
      <c r="C18" s="11" t="s">
        <v>8</v>
      </c>
      <c r="D18" s="12">
        <v>0.51</v>
      </c>
      <c r="E18" s="13">
        <f t="shared" si="0"/>
        <v>1643.22</v>
      </c>
      <c r="F18" s="38"/>
      <c r="G18" s="111"/>
    </row>
    <row r="19" spans="1:7" ht="25.5">
      <c r="A19" s="14" t="s">
        <v>15</v>
      </c>
      <c r="B19" s="11" t="s">
        <v>16</v>
      </c>
      <c r="C19" s="11" t="s">
        <v>8</v>
      </c>
      <c r="D19" s="12">
        <v>0.98</v>
      </c>
      <c r="E19" s="13">
        <f t="shared" si="0"/>
        <v>3157.56</v>
      </c>
      <c r="F19" s="38"/>
      <c r="G19" s="111"/>
    </row>
    <row r="20" spans="1:7" ht="25.5">
      <c r="A20" s="14" t="s">
        <v>94</v>
      </c>
      <c r="B20" s="11" t="s">
        <v>16</v>
      </c>
      <c r="C20" s="11" t="s">
        <v>8</v>
      </c>
      <c r="D20" s="80">
        <f>E20/12/H10</f>
        <v>1.7400186219739293</v>
      </c>
      <c r="E20" s="13">
        <v>5606.34</v>
      </c>
      <c r="F20" s="38"/>
      <c r="G20" s="111"/>
    </row>
    <row r="21" spans="1:7" ht="25.5">
      <c r="A21" s="14" t="s">
        <v>18</v>
      </c>
      <c r="B21" s="11" t="s">
        <v>16</v>
      </c>
      <c r="C21" s="11" t="s">
        <v>8</v>
      </c>
      <c r="D21" s="11">
        <v>0.3</v>
      </c>
      <c r="E21" s="13">
        <f t="shared" si="0"/>
        <v>966.59999999999991</v>
      </c>
      <c r="F21" s="38"/>
      <c r="G21" s="111"/>
    </row>
    <row r="22" spans="1:7" ht="25.5">
      <c r="A22" s="14" t="s">
        <v>19</v>
      </c>
      <c r="B22" s="11" t="s">
        <v>14</v>
      </c>
      <c r="C22" s="11" t="s">
        <v>8</v>
      </c>
      <c r="D22" s="11">
        <v>0.53</v>
      </c>
      <c r="E22" s="13">
        <f t="shared" si="0"/>
        <v>1707.66</v>
      </c>
      <c r="F22" s="38"/>
      <c r="G22" s="111"/>
    </row>
    <row r="23" spans="1:7" ht="19.5" thickBot="1">
      <c r="A23" s="16" t="s">
        <v>32</v>
      </c>
      <c r="B23" s="17"/>
      <c r="C23" s="17"/>
      <c r="D23" s="81"/>
      <c r="E23" s="110">
        <f>SUM(E12:E22)</f>
        <v>57070.859999999993</v>
      </c>
      <c r="F23" s="39"/>
      <c r="G23" s="111"/>
    </row>
    <row r="24" spans="1:7">
      <c r="A24" s="5"/>
      <c r="B24" s="5"/>
      <c r="C24" s="5"/>
      <c r="D24" s="5"/>
      <c r="E24" s="6"/>
      <c r="F24" s="6"/>
    </row>
    <row r="25" spans="1:7" ht="32.25" customHeight="1">
      <c r="A25" s="236" t="s">
        <v>347</v>
      </c>
      <c r="B25" s="236"/>
      <c r="C25" s="236"/>
      <c r="D25" s="236"/>
      <c r="E25" s="236"/>
      <c r="F25" s="101"/>
    </row>
    <row r="26" spans="1:7">
      <c r="A26" s="126"/>
      <c r="B26" s="126"/>
      <c r="C26" s="126"/>
      <c r="D26" s="126"/>
      <c r="E26" s="127"/>
      <c r="F26" s="6"/>
    </row>
    <row r="27" spans="1:7" ht="32.25" customHeight="1">
      <c r="A27" s="236" t="s">
        <v>210</v>
      </c>
      <c r="B27" s="236"/>
      <c r="C27" s="236"/>
      <c r="D27" s="236"/>
      <c r="E27" s="236"/>
      <c r="F27" s="101"/>
    </row>
    <row r="28" spans="1:7">
      <c r="A28" s="5"/>
      <c r="B28" s="5"/>
      <c r="C28" s="5"/>
      <c r="D28" s="5"/>
      <c r="E28" s="6"/>
      <c r="F28" s="6"/>
    </row>
    <row r="29" spans="1:7">
      <c r="A29" s="237" t="s">
        <v>211</v>
      </c>
      <c r="B29" s="237"/>
      <c r="C29" s="237"/>
      <c r="D29" s="237"/>
      <c r="E29" s="237"/>
      <c r="F29" s="102"/>
    </row>
    <row r="30" spans="1:7">
      <c r="A30" s="5"/>
      <c r="B30" s="5"/>
      <c r="C30" s="5"/>
      <c r="D30" s="5"/>
      <c r="E30" s="6"/>
      <c r="F30" s="6"/>
    </row>
    <row r="31" spans="1:7" ht="28.5" customHeight="1">
      <c r="A31" s="236" t="s">
        <v>21</v>
      </c>
      <c r="B31" s="236"/>
      <c r="C31" s="236"/>
      <c r="D31" s="236"/>
      <c r="E31" s="236"/>
      <c r="F31" s="101"/>
    </row>
    <row r="32" spans="1:7">
      <c r="B32" s="5"/>
      <c r="C32" s="5"/>
      <c r="D32" s="5"/>
      <c r="E32" s="5"/>
      <c r="F32" s="6"/>
    </row>
    <row r="33" spans="1:6">
      <c r="B33" s="5"/>
      <c r="C33" s="5"/>
      <c r="D33" s="5"/>
      <c r="E33" s="5"/>
      <c r="F33" s="6"/>
    </row>
    <row r="34" spans="1:6">
      <c r="A34" s="238" t="s">
        <v>22</v>
      </c>
      <c r="B34" s="238"/>
      <c r="C34" s="238"/>
      <c r="D34" s="238"/>
      <c r="E34" s="238"/>
      <c r="F34" s="103"/>
    </row>
    <row r="35" spans="1:6">
      <c r="A35" s="5"/>
      <c r="B35" s="5"/>
      <c r="C35" s="5"/>
      <c r="D35" s="5"/>
      <c r="E35" s="6"/>
      <c r="F35" s="6"/>
    </row>
    <row r="36" spans="1:6">
      <c r="A36" s="5" t="s">
        <v>351</v>
      </c>
      <c r="B36" s="5" t="s">
        <v>352</v>
      </c>
      <c r="D36" s="5"/>
      <c r="E36" s="6" t="s">
        <v>25</v>
      </c>
      <c r="F36" s="6"/>
    </row>
    <row r="37" spans="1:6">
      <c r="A37" s="5"/>
      <c r="B37" s="5"/>
      <c r="D37" s="5"/>
      <c r="E37" s="6" t="s">
        <v>27</v>
      </c>
      <c r="F37" s="6"/>
    </row>
    <row r="38" spans="1:6">
      <c r="A38" s="5"/>
      <c r="B38" s="5"/>
      <c r="D38" s="5"/>
      <c r="E38" s="6"/>
      <c r="F38" s="6"/>
    </row>
    <row r="39" spans="1:6">
      <c r="A39" s="5"/>
      <c r="B39" s="5"/>
      <c r="D39" s="5"/>
      <c r="E39" s="6"/>
      <c r="F39" s="6"/>
    </row>
    <row r="40" spans="1:6">
      <c r="A40" s="5" t="s">
        <v>23</v>
      </c>
      <c r="B40" s="5" t="s">
        <v>165</v>
      </c>
      <c r="D40" s="5"/>
      <c r="E40" s="6" t="s">
        <v>25</v>
      </c>
      <c r="F40" s="6"/>
    </row>
    <row r="41" spans="1:6">
      <c r="A41" s="5"/>
      <c r="B41" s="229" t="s">
        <v>276</v>
      </c>
      <c r="D41" s="229"/>
      <c r="E41" s="6" t="s">
        <v>27</v>
      </c>
      <c r="F41" s="6"/>
    </row>
    <row r="42" spans="1:6">
      <c r="A42" s="5"/>
      <c r="B42" s="5"/>
      <c r="D42" s="5"/>
      <c r="E42" s="6"/>
      <c r="F42" s="6"/>
    </row>
    <row r="43" spans="1:6">
      <c r="A43" s="5"/>
      <c r="B43" s="5"/>
      <c r="D43" s="5"/>
      <c r="E43" s="6"/>
    </row>
    <row r="44" spans="1:6">
      <c r="A44" s="5" t="s">
        <v>28</v>
      </c>
      <c r="B44" s="5" t="s">
        <v>24</v>
      </c>
      <c r="D44" s="5"/>
      <c r="E44" s="6" t="s">
        <v>25</v>
      </c>
    </row>
    <row r="45" spans="1:6">
      <c r="A45" s="5"/>
      <c r="B45" s="227" t="s">
        <v>26</v>
      </c>
      <c r="D45" s="227"/>
      <c r="E45" s="6" t="s">
        <v>27</v>
      </c>
    </row>
    <row r="67" spans="1:1">
      <c r="A67" t="s">
        <v>103</v>
      </c>
    </row>
  </sheetData>
  <mergeCells count="10">
    <mergeCell ref="A25:E25"/>
    <mergeCell ref="A27:E27"/>
    <mergeCell ref="A29:E29"/>
    <mergeCell ref="A34:E34"/>
    <mergeCell ref="A31:E31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69"/>
  <sheetViews>
    <sheetView topLeftCell="A27" workbookViewId="0">
      <selection activeCell="A37" sqref="A37:E49"/>
    </sheetView>
  </sheetViews>
  <sheetFormatPr defaultRowHeight="15"/>
  <cols>
    <col min="1" max="1" width="31.285156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9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04"/>
    </row>
    <row r="2" spans="1:8" ht="36" customHeight="1">
      <c r="A2" s="240" t="s">
        <v>1</v>
      </c>
      <c r="B2" s="240"/>
      <c r="C2" s="240"/>
      <c r="D2" s="240"/>
      <c r="E2" s="240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241" t="s">
        <v>253</v>
      </c>
      <c r="E4" s="241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.75" customHeight="1">
      <c r="A7" s="236" t="s">
        <v>188</v>
      </c>
      <c r="B7" s="236"/>
      <c r="C7" s="236"/>
      <c r="D7" s="236"/>
      <c r="E7" s="236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95</v>
      </c>
      <c r="B9" s="236"/>
      <c r="C9" s="236"/>
      <c r="D9" s="236"/>
      <c r="E9" s="236"/>
      <c r="F9" s="107"/>
    </row>
    <row r="10" spans="1:8" ht="15.75" thickBot="1">
      <c r="A10" s="5"/>
      <c r="B10" s="5"/>
      <c r="C10" s="5"/>
      <c r="D10" s="5"/>
      <c r="E10" s="6"/>
      <c r="F10" s="6"/>
      <c r="H10">
        <v>382.1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3">
        <f t="shared" ref="E12:E24" si="0">D12*$H$10*12</f>
        <v>1834.08</v>
      </c>
      <c r="F12" s="37"/>
    </row>
    <row r="13" spans="1:8" ht="38.25">
      <c r="A13" s="14" t="s">
        <v>114</v>
      </c>
      <c r="B13" s="11" t="s">
        <v>105</v>
      </c>
      <c r="C13" s="11" t="s">
        <v>10</v>
      </c>
      <c r="D13" s="12">
        <v>1.05</v>
      </c>
      <c r="E13" s="13">
        <f t="shared" si="0"/>
        <v>4814.4600000000009</v>
      </c>
      <c r="F13" s="38"/>
      <c r="G13" s="111"/>
    </row>
    <row r="14" spans="1:8" ht="38.25">
      <c r="A14" s="14" t="s">
        <v>115</v>
      </c>
      <c r="B14" s="11" t="s">
        <v>14</v>
      </c>
      <c r="C14" s="11" t="s">
        <v>8</v>
      </c>
      <c r="D14" s="12">
        <v>0.6</v>
      </c>
      <c r="E14" s="13">
        <f t="shared" si="0"/>
        <v>2751.1200000000003</v>
      </c>
      <c r="F14" s="38"/>
    </row>
    <row r="15" spans="1:8" ht="51">
      <c r="A15" s="14" t="s">
        <v>11</v>
      </c>
      <c r="B15" s="11" t="s">
        <v>105</v>
      </c>
      <c r="C15" s="11" t="s">
        <v>12</v>
      </c>
      <c r="D15" s="80">
        <f>E15/12/H10</f>
        <v>1.1447156067347115</v>
      </c>
      <c r="E15" s="13">
        <v>5248.75</v>
      </c>
      <c r="F15" s="38"/>
      <c r="G15" s="111"/>
    </row>
    <row r="16" spans="1:8" ht="25.5">
      <c r="A16" s="14" t="s">
        <v>35</v>
      </c>
      <c r="B16" s="11" t="s">
        <v>105</v>
      </c>
      <c r="C16" s="11" t="s">
        <v>8</v>
      </c>
      <c r="D16" s="12">
        <v>1.6</v>
      </c>
      <c r="E16" s="13">
        <f t="shared" si="0"/>
        <v>7336.32</v>
      </c>
      <c r="F16" s="38"/>
    </row>
    <row r="17" spans="1:7" ht="25.5">
      <c r="A17" s="14" t="s">
        <v>128</v>
      </c>
      <c r="B17" s="11" t="s">
        <v>14</v>
      </c>
      <c r="C17" s="11"/>
      <c r="D17" s="12">
        <v>1.69</v>
      </c>
      <c r="E17" s="13">
        <f t="shared" si="0"/>
        <v>7748.9880000000003</v>
      </c>
      <c r="F17" s="38"/>
    </row>
    <row r="18" spans="1:7" ht="25.5">
      <c r="A18" s="14" t="s">
        <v>13</v>
      </c>
      <c r="B18" s="11" t="s">
        <v>105</v>
      </c>
      <c r="C18" s="11" t="s">
        <v>8</v>
      </c>
      <c r="D18" s="11">
        <v>4.45</v>
      </c>
      <c r="E18" s="13">
        <f t="shared" si="0"/>
        <v>20404.140000000003</v>
      </c>
      <c r="F18" s="38"/>
    </row>
    <row r="19" spans="1:7">
      <c r="A19" s="14" t="s">
        <v>29</v>
      </c>
      <c r="B19" s="11" t="s">
        <v>14</v>
      </c>
      <c r="C19" s="11" t="s">
        <v>8</v>
      </c>
      <c r="D19" s="12">
        <v>2.98</v>
      </c>
      <c r="E19" s="13">
        <f t="shared" si="0"/>
        <v>13663.896000000001</v>
      </c>
      <c r="F19" s="38"/>
    </row>
    <row r="20" spans="1:7">
      <c r="A20" s="14" t="s">
        <v>33</v>
      </c>
      <c r="B20" s="11" t="s">
        <v>105</v>
      </c>
      <c r="C20" s="11" t="s">
        <v>8</v>
      </c>
      <c r="D20" s="12">
        <v>0.52</v>
      </c>
      <c r="E20" s="13">
        <f t="shared" si="0"/>
        <v>2384.3040000000001</v>
      </c>
      <c r="F20" s="38"/>
    </row>
    <row r="21" spans="1:7" ht="25.5">
      <c r="A21" s="14" t="s">
        <v>15</v>
      </c>
      <c r="B21" s="11" t="s">
        <v>16</v>
      </c>
      <c r="C21" s="11" t="s">
        <v>8</v>
      </c>
      <c r="D21" s="12">
        <v>0.98</v>
      </c>
      <c r="E21" s="13">
        <f t="shared" si="0"/>
        <v>4493.4960000000001</v>
      </c>
      <c r="F21" s="38"/>
    </row>
    <row r="22" spans="1:7" ht="25.5">
      <c r="A22" s="14" t="s">
        <v>81</v>
      </c>
      <c r="B22" s="11" t="s">
        <v>16</v>
      </c>
      <c r="C22" s="11" t="s">
        <v>8</v>
      </c>
      <c r="D22" s="80">
        <v>0.45</v>
      </c>
      <c r="E22" s="13">
        <f t="shared" si="0"/>
        <v>2063.34</v>
      </c>
      <c r="F22" s="38"/>
    </row>
    <row r="23" spans="1:7" ht="25.5">
      <c r="A23" s="14" t="s">
        <v>18</v>
      </c>
      <c r="B23" s="11" t="s">
        <v>16</v>
      </c>
      <c r="C23" s="11" t="s">
        <v>8</v>
      </c>
      <c r="D23" s="11">
        <v>0.35</v>
      </c>
      <c r="E23" s="13">
        <f t="shared" si="0"/>
        <v>1604.8200000000002</v>
      </c>
      <c r="F23" s="38"/>
      <c r="G23" s="111"/>
    </row>
    <row r="24" spans="1:7" ht="25.5">
      <c r="A24" s="14" t="s">
        <v>19</v>
      </c>
      <c r="B24" s="11" t="s">
        <v>14</v>
      </c>
      <c r="C24" s="11" t="s">
        <v>8</v>
      </c>
      <c r="D24" s="11">
        <v>1.61</v>
      </c>
      <c r="E24" s="13">
        <f t="shared" si="0"/>
        <v>7382.1720000000005</v>
      </c>
      <c r="F24" s="38"/>
      <c r="G24" s="111"/>
    </row>
    <row r="25" spans="1:7">
      <c r="A25" s="21" t="s">
        <v>271</v>
      </c>
      <c r="B25" s="22" t="s">
        <v>242</v>
      </c>
      <c r="C25" s="22" t="s">
        <v>120</v>
      </c>
      <c r="D25" s="22" t="s">
        <v>248</v>
      </c>
      <c r="E25" s="23">
        <v>544</v>
      </c>
      <c r="F25" s="38"/>
      <c r="G25" s="111"/>
    </row>
    <row r="26" spans="1:7" ht="19.5" thickBot="1">
      <c r="A26" s="16" t="s">
        <v>32</v>
      </c>
      <c r="B26" s="17"/>
      <c r="C26" s="17"/>
      <c r="D26" s="81"/>
      <c r="E26" s="110">
        <f>SUM(E12:E25)</f>
        <v>82273.886000000013</v>
      </c>
      <c r="F26" s="39"/>
      <c r="G26" s="111"/>
    </row>
    <row r="27" spans="1:7">
      <c r="A27" s="5"/>
      <c r="B27" s="5"/>
      <c r="C27" s="5"/>
      <c r="D27" s="5"/>
      <c r="E27" s="6"/>
      <c r="F27" s="6"/>
    </row>
    <row r="28" spans="1:7" ht="33" customHeight="1">
      <c r="A28" s="236" t="s">
        <v>348</v>
      </c>
      <c r="B28" s="236"/>
      <c r="C28" s="236"/>
      <c r="D28" s="236"/>
      <c r="E28" s="236"/>
      <c r="F28" s="107"/>
    </row>
    <row r="29" spans="1:7">
      <c r="A29" s="126"/>
      <c r="B29" s="126"/>
      <c r="C29" s="126"/>
      <c r="D29" s="126"/>
      <c r="E29" s="127"/>
      <c r="F29" s="6"/>
    </row>
    <row r="30" spans="1:7" ht="18" customHeight="1">
      <c r="A30" s="236" t="s">
        <v>210</v>
      </c>
      <c r="B30" s="236"/>
      <c r="C30" s="236"/>
      <c r="D30" s="236"/>
      <c r="E30" s="236"/>
      <c r="F30" s="107"/>
    </row>
    <row r="31" spans="1:7">
      <c r="A31" s="5"/>
      <c r="B31" s="5"/>
      <c r="C31" s="5"/>
      <c r="D31" s="5"/>
      <c r="E31" s="6"/>
      <c r="F31" s="6"/>
    </row>
    <row r="32" spans="1:7">
      <c r="A32" s="237" t="s">
        <v>211</v>
      </c>
      <c r="B32" s="237"/>
      <c r="C32" s="237"/>
      <c r="D32" s="237"/>
      <c r="E32" s="237"/>
      <c r="F32" s="108"/>
    </row>
    <row r="33" spans="1:6">
      <c r="A33" s="5"/>
      <c r="B33" s="5"/>
      <c r="C33" s="5"/>
      <c r="D33" s="5"/>
      <c r="E33" s="6"/>
      <c r="F33" s="6"/>
    </row>
    <row r="34" spans="1:6" ht="28.5" customHeight="1">
      <c r="A34" s="236" t="s">
        <v>21</v>
      </c>
      <c r="B34" s="236"/>
      <c r="C34" s="236"/>
      <c r="D34" s="236"/>
      <c r="E34" s="236"/>
      <c r="F34" s="107"/>
    </row>
    <row r="35" spans="1:6">
      <c r="B35" s="5"/>
      <c r="C35" s="5"/>
      <c r="D35" s="5"/>
      <c r="E35" s="5"/>
      <c r="F35" s="6"/>
    </row>
    <row r="36" spans="1:6">
      <c r="B36" s="5"/>
      <c r="C36" s="5"/>
      <c r="D36" s="5"/>
      <c r="E36" s="5"/>
      <c r="F36" s="6"/>
    </row>
    <row r="37" spans="1:6">
      <c r="A37" s="238" t="s">
        <v>22</v>
      </c>
      <c r="B37" s="238"/>
      <c r="C37" s="238"/>
      <c r="D37" s="238"/>
      <c r="E37" s="238"/>
      <c r="F37" s="109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D39" s="5"/>
      <c r="E39" s="6" t="s">
        <v>25</v>
      </c>
      <c r="F39" s="6"/>
    </row>
    <row r="40" spans="1:6">
      <c r="A40" s="5"/>
      <c r="B40" s="5"/>
      <c r="D40" s="5"/>
      <c r="E40" s="6" t="s">
        <v>27</v>
      </c>
      <c r="F40" s="6"/>
    </row>
    <row r="41" spans="1:6">
      <c r="A41" s="5"/>
      <c r="B41" s="5"/>
      <c r="D41" s="5"/>
      <c r="E41" s="6"/>
      <c r="F41" s="6"/>
    </row>
    <row r="42" spans="1:6">
      <c r="A42" s="5"/>
      <c r="B42" s="5"/>
      <c r="D42" s="5"/>
      <c r="E42" s="6"/>
      <c r="F42" s="6"/>
    </row>
    <row r="43" spans="1:6">
      <c r="A43" s="5" t="s">
        <v>23</v>
      </c>
      <c r="B43" s="5" t="s">
        <v>165</v>
      </c>
      <c r="D43" s="5"/>
      <c r="E43" s="6" t="s">
        <v>25</v>
      </c>
      <c r="F43" s="6"/>
    </row>
    <row r="44" spans="1:6">
      <c r="A44" s="5"/>
      <c r="B44" s="229" t="s">
        <v>276</v>
      </c>
      <c r="D44" s="229"/>
      <c r="E44" s="6" t="s">
        <v>27</v>
      </c>
      <c r="F44" s="6"/>
    </row>
    <row r="45" spans="1:6">
      <c r="A45" s="5"/>
      <c r="B45" s="5"/>
      <c r="D45" s="5"/>
      <c r="E45" s="6"/>
      <c r="F45" s="6"/>
    </row>
    <row r="46" spans="1:6">
      <c r="A46" s="5"/>
      <c r="B46" s="5"/>
      <c r="D46" s="5"/>
      <c r="E46" s="6"/>
    </row>
    <row r="47" spans="1:6">
      <c r="A47" s="5" t="s">
        <v>28</v>
      </c>
      <c r="B47" s="5" t="s">
        <v>24</v>
      </c>
      <c r="D47" s="5"/>
      <c r="E47" s="6" t="s">
        <v>25</v>
      </c>
    </row>
    <row r="48" spans="1:6">
      <c r="A48" s="5"/>
      <c r="B48" s="227" t="s">
        <v>26</v>
      </c>
      <c r="D48" s="227"/>
      <c r="E48" s="6" t="s">
        <v>27</v>
      </c>
    </row>
    <row r="69" spans="1:1">
      <c r="A69" t="s">
        <v>103</v>
      </c>
    </row>
  </sheetData>
  <mergeCells count="10">
    <mergeCell ref="A28:E28"/>
    <mergeCell ref="A30:E30"/>
    <mergeCell ref="A32:E32"/>
    <mergeCell ref="A37:E37"/>
    <mergeCell ref="A34:E34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topLeftCell="A24" workbookViewId="0">
      <selection activeCell="A40" sqref="A40:E5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239" t="s">
        <v>0</v>
      </c>
      <c r="B1" s="239"/>
      <c r="C1" s="239"/>
      <c r="D1" s="239"/>
      <c r="E1" s="239"/>
    </row>
    <row r="2" spans="1:7" ht="36" customHeight="1">
      <c r="A2" s="240" t="s">
        <v>1</v>
      </c>
      <c r="B2" s="240"/>
      <c r="C2" s="240"/>
      <c r="D2" s="240"/>
      <c r="E2" s="240"/>
    </row>
    <row r="3" spans="1:7">
      <c r="A3" s="1"/>
      <c r="B3" s="1"/>
      <c r="C3" s="1"/>
      <c r="D3" s="1"/>
      <c r="E3" s="2"/>
    </row>
    <row r="4" spans="1:7" ht="15" customHeight="1">
      <c r="A4" s="24" t="s">
        <v>2</v>
      </c>
      <c r="B4" s="1"/>
      <c r="C4" s="1"/>
      <c r="D4" s="241" t="s">
        <v>253</v>
      </c>
      <c r="E4" s="241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2.25" customHeight="1">
      <c r="A7" s="236" t="s">
        <v>133</v>
      </c>
      <c r="B7" s="236"/>
      <c r="C7" s="236"/>
      <c r="D7" s="236"/>
      <c r="E7" s="236"/>
    </row>
    <row r="8" spans="1:7">
      <c r="A8" s="3"/>
      <c r="B8" s="3"/>
      <c r="C8" s="3"/>
      <c r="D8" s="3"/>
      <c r="E8" s="4"/>
    </row>
    <row r="9" spans="1:7" ht="45.75" customHeight="1">
      <c r="A9" s="236" t="s">
        <v>106</v>
      </c>
      <c r="B9" s="236"/>
      <c r="C9" s="236"/>
      <c r="D9" s="236"/>
      <c r="E9" s="236"/>
    </row>
    <row r="10" spans="1:7" ht="15.75" thickBot="1">
      <c r="A10" s="5"/>
      <c r="B10" s="5"/>
      <c r="C10" s="5"/>
      <c r="D10" s="5"/>
      <c r="E10" s="6"/>
      <c r="G10">
        <v>403.6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48">
      <c r="A12" s="147" t="s">
        <v>110</v>
      </c>
      <c r="B12" s="12" t="s">
        <v>111</v>
      </c>
      <c r="C12" s="11" t="s">
        <v>8</v>
      </c>
      <c r="D12" s="15">
        <v>0.43</v>
      </c>
      <c r="E12" s="148">
        <f>D12*12*$G$10</f>
        <v>2082.576</v>
      </c>
    </row>
    <row r="13" spans="1:7" ht="48">
      <c r="A13" s="147" t="s">
        <v>124</v>
      </c>
      <c r="B13" s="12" t="s">
        <v>111</v>
      </c>
      <c r="C13" s="11" t="s">
        <v>8</v>
      </c>
      <c r="D13" s="15">
        <v>0.55000000000000004</v>
      </c>
      <c r="E13" s="148">
        <f t="shared" ref="E13:E23" si="0">D13*12*$G$10</f>
        <v>2663.76</v>
      </c>
    </row>
    <row r="14" spans="1:7" ht="38.25">
      <c r="A14" s="14" t="s">
        <v>114</v>
      </c>
      <c r="B14" s="11" t="s">
        <v>105</v>
      </c>
      <c r="C14" s="11" t="s">
        <v>10</v>
      </c>
      <c r="D14" s="12">
        <v>1.1100000000000001</v>
      </c>
      <c r="E14" s="148">
        <f t="shared" si="0"/>
        <v>5375.9520000000002</v>
      </c>
    </row>
    <row r="15" spans="1:7" ht="38.25">
      <c r="A15" s="14" t="s">
        <v>115</v>
      </c>
      <c r="B15" s="11" t="s">
        <v>14</v>
      </c>
      <c r="C15" s="11" t="s">
        <v>8</v>
      </c>
      <c r="D15" s="12">
        <v>0.62</v>
      </c>
      <c r="E15" s="148">
        <f t="shared" si="0"/>
        <v>3002.7840000000001</v>
      </c>
    </row>
    <row r="16" spans="1:7" ht="51">
      <c r="A16" s="14" t="s">
        <v>11</v>
      </c>
      <c r="B16" s="11" t="s">
        <v>105</v>
      </c>
      <c r="C16" s="11" t="s">
        <v>12</v>
      </c>
      <c r="D16" s="12">
        <v>0.86</v>
      </c>
      <c r="E16" s="148">
        <f t="shared" si="0"/>
        <v>4165.152</v>
      </c>
      <c r="G16" s="111"/>
    </row>
    <row r="17" spans="1:11" ht="33" customHeight="1">
      <c r="A17" s="14" t="s">
        <v>13</v>
      </c>
      <c r="B17" s="11" t="s">
        <v>105</v>
      </c>
      <c r="C17" s="11" t="s">
        <v>8</v>
      </c>
      <c r="D17" s="11">
        <v>8.24</v>
      </c>
      <c r="E17" s="148">
        <f t="shared" si="0"/>
        <v>39907.968000000001</v>
      </c>
    </row>
    <row r="18" spans="1:11">
      <c r="A18" s="14" t="s">
        <v>29</v>
      </c>
      <c r="B18" s="11" t="s">
        <v>14</v>
      </c>
      <c r="C18" s="11" t="s">
        <v>8</v>
      </c>
      <c r="D18" s="12">
        <v>3.48</v>
      </c>
      <c r="E18" s="148">
        <f t="shared" si="0"/>
        <v>16854.335999999999</v>
      </c>
    </row>
    <row r="19" spans="1:11">
      <c r="A19" s="14" t="s">
        <v>33</v>
      </c>
      <c r="B19" s="11" t="s">
        <v>105</v>
      </c>
      <c r="C19" s="11" t="s">
        <v>8</v>
      </c>
      <c r="D19" s="12">
        <v>0.49</v>
      </c>
      <c r="E19" s="148">
        <f t="shared" si="0"/>
        <v>2373.1680000000001</v>
      </c>
    </row>
    <row r="20" spans="1:11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4746.3360000000002</v>
      </c>
    </row>
    <row r="21" spans="1:11" ht="25.5">
      <c r="A21" s="14" t="s">
        <v>17</v>
      </c>
      <c r="B21" s="11" t="s">
        <v>16</v>
      </c>
      <c r="C21" s="11" t="s">
        <v>8</v>
      </c>
      <c r="D21" s="15">
        <v>0.61</v>
      </c>
      <c r="E21" s="148">
        <f t="shared" si="0"/>
        <v>2954.3520000000003</v>
      </c>
    </row>
    <row r="22" spans="1:11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1695.12</v>
      </c>
      <c r="G22" s="111"/>
    </row>
    <row r="23" spans="1:11" ht="25.5">
      <c r="A23" s="14" t="s">
        <v>19</v>
      </c>
      <c r="B23" s="11" t="s">
        <v>14</v>
      </c>
      <c r="C23" s="11" t="s">
        <v>8</v>
      </c>
      <c r="D23" s="11">
        <v>1.05</v>
      </c>
      <c r="E23" s="148">
        <f t="shared" si="0"/>
        <v>5085.3600000000006</v>
      </c>
      <c r="G23" s="111"/>
    </row>
    <row r="24" spans="1:11" ht="26.25" customHeight="1">
      <c r="A24" s="21" t="s">
        <v>123</v>
      </c>
      <c r="B24" s="22" t="s">
        <v>250</v>
      </c>
      <c r="C24" s="22" t="s">
        <v>120</v>
      </c>
      <c r="D24" s="22" t="s">
        <v>251</v>
      </c>
      <c r="E24" s="179">
        <v>7419.55</v>
      </c>
      <c r="I24" s="111"/>
    </row>
    <row r="25" spans="1:11">
      <c r="A25" s="21" t="s">
        <v>244</v>
      </c>
      <c r="B25" s="22" t="s">
        <v>241</v>
      </c>
      <c r="C25" s="22" t="s">
        <v>120</v>
      </c>
      <c r="D25" s="22" t="s">
        <v>248</v>
      </c>
      <c r="E25" s="23">
        <v>7662</v>
      </c>
      <c r="I25" s="111"/>
    </row>
    <row r="26" spans="1:11">
      <c r="A26" s="21" t="s">
        <v>280</v>
      </c>
      <c r="B26" s="22" t="s">
        <v>234</v>
      </c>
      <c r="C26" s="22" t="s">
        <v>120</v>
      </c>
      <c r="D26" s="22" t="s">
        <v>248</v>
      </c>
      <c r="E26" s="23">
        <v>7800</v>
      </c>
      <c r="I26" s="111"/>
    </row>
    <row r="27" spans="1:11" ht="19.5" thickBot="1">
      <c r="A27" s="16" t="s">
        <v>32</v>
      </c>
      <c r="B27" s="17"/>
      <c r="C27" s="17"/>
      <c r="D27" s="18"/>
      <c r="E27" s="110">
        <f>SUM(E12:E26)</f>
        <v>113788.414</v>
      </c>
      <c r="G27" s="111"/>
    </row>
    <row r="28" spans="1:11">
      <c r="A28" s="5"/>
      <c r="B28" s="5"/>
      <c r="C28" s="5"/>
      <c r="D28" s="5"/>
      <c r="E28" s="6"/>
    </row>
    <row r="29" spans="1:11" ht="31.5" customHeight="1">
      <c r="A29" s="236" t="s">
        <v>330</v>
      </c>
      <c r="B29" s="236"/>
      <c r="C29" s="236"/>
      <c r="D29" s="236"/>
      <c r="E29" s="236"/>
      <c r="K29" s="111"/>
    </row>
    <row r="30" spans="1:11">
      <c r="A30" s="126"/>
      <c r="B30" s="126"/>
      <c r="C30" s="126"/>
      <c r="D30" s="126"/>
      <c r="E30" s="127"/>
    </row>
    <row r="31" spans="1:11" ht="31.5" customHeight="1">
      <c r="A31" s="236" t="s">
        <v>210</v>
      </c>
      <c r="B31" s="236"/>
      <c r="C31" s="236"/>
      <c r="D31" s="236"/>
      <c r="E31" s="236"/>
    </row>
    <row r="32" spans="1:11">
      <c r="A32" s="5"/>
      <c r="B32" s="5"/>
      <c r="C32" s="5"/>
      <c r="D32" s="5"/>
      <c r="E32" s="6"/>
    </row>
    <row r="33" spans="1:5">
      <c r="A33" s="237" t="s">
        <v>211</v>
      </c>
      <c r="B33" s="237"/>
      <c r="C33" s="237"/>
      <c r="D33" s="237"/>
      <c r="E33" s="237"/>
    </row>
    <row r="34" spans="1:5">
      <c r="A34" s="5"/>
      <c r="B34" s="5"/>
      <c r="C34" s="5"/>
      <c r="D34" s="5"/>
      <c r="E34" s="6"/>
    </row>
    <row r="35" spans="1:5" ht="30" customHeight="1">
      <c r="A35" s="236" t="s">
        <v>21</v>
      </c>
      <c r="B35" s="236"/>
      <c r="C35" s="236"/>
      <c r="D35" s="236"/>
      <c r="E35" s="236"/>
    </row>
    <row r="36" spans="1:5">
      <c r="A36" s="5"/>
      <c r="B36" s="5"/>
      <c r="C36" s="5"/>
      <c r="D36" s="5"/>
      <c r="E36" s="6"/>
    </row>
    <row r="37" spans="1:5" ht="28.5" customHeight="1">
      <c r="A37" s="5"/>
      <c r="B37" s="5"/>
      <c r="C37" s="5"/>
      <c r="D37" s="5"/>
      <c r="E37" s="6"/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238" t="s">
        <v>22</v>
      </c>
      <c r="B40" s="238"/>
      <c r="C40" s="238"/>
      <c r="D40" s="238"/>
      <c r="E40" s="238"/>
    </row>
    <row r="41" spans="1:5">
      <c r="A41" s="5"/>
      <c r="B41" s="5"/>
      <c r="C41" s="5"/>
      <c r="D41" s="5"/>
      <c r="E41" s="6"/>
    </row>
    <row r="42" spans="1:5">
      <c r="A42" s="5" t="s">
        <v>351</v>
      </c>
      <c r="B42" s="5" t="s">
        <v>352</v>
      </c>
      <c r="C42" s="5"/>
      <c r="D42" s="5"/>
      <c r="E42" s="6" t="s">
        <v>25</v>
      </c>
    </row>
    <row r="43" spans="1:5">
      <c r="A43" s="5"/>
      <c r="B43" s="5"/>
      <c r="C43" s="5"/>
      <c r="D43" s="5"/>
      <c r="E43" s="6" t="s">
        <v>27</v>
      </c>
    </row>
    <row r="44" spans="1:5">
      <c r="A44" s="5"/>
      <c r="B44" s="5"/>
      <c r="C44" s="5"/>
      <c r="D44" s="5"/>
      <c r="E44" s="6"/>
    </row>
    <row r="45" spans="1:5">
      <c r="A45" s="5"/>
      <c r="B45" s="5"/>
      <c r="C45" s="5"/>
      <c r="D45" s="5"/>
      <c r="E45" s="6"/>
    </row>
    <row r="46" spans="1:5">
      <c r="A46" s="5" t="s">
        <v>23</v>
      </c>
      <c r="B46" s="5" t="s">
        <v>165</v>
      </c>
      <c r="C46" s="5"/>
      <c r="D46" s="5"/>
      <c r="E46" s="6" t="s">
        <v>25</v>
      </c>
    </row>
    <row r="47" spans="1:5">
      <c r="A47" s="5"/>
      <c r="B47" s="237" t="s">
        <v>276</v>
      </c>
      <c r="C47" s="237"/>
      <c r="D47" s="237"/>
      <c r="E47" s="6" t="s">
        <v>27</v>
      </c>
    </row>
    <row r="48" spans="1:5">
      <c r="A48" s="5"/>
      <c r="B48" s="5"/>
      <c r="C48" s="5"/>
      <c r="D48" s="5"/>
      <c r="E48" s="6"/>
    </row>
    <row r="49" spans="1:5">
      <c r="A49" s="5"/>
      <c r="B49" s="5"/>
      <c r="C49" s="5"/>
      <c r="D49" s="5"/>
      <c r="E49" s="6"/>
    </row>
    <row r="50" spans="1:5">
      <c r="A50" s="5" t="s">
        <v>28</v>
      </c>
      <c r="B50" s="5" t="s">
        <v>24</v>
      </c>
      <c r="C50" s="5"/>
      <c r="D50" s="5"/>
      <c r="E50" s="6" t="s">
        <v>25</v>
      </c>
    </row>
    <row r="51" spans="1:5">
      <c r="A51" s="5"/>
      <c r="B51" s="235" t="s">
        <v>26</v>
      </c>
      <c r="C51" s="235"/>
      <c r="D51" s="235"/>
      <c r="E51" s="6" t="s">
        <v>27</v>
      </c>
    </row>
    <row r="52" spans="1:5">
      <c r="A52" s="5"/>
      <c r="B52" s="5"/>
      <c r="C52" s="5"/>
      <c r="D52" s="5"/>
      <c r="E52" s="6"/>
    </row>
  </sheetData>
  <mergeCells count="12">
    <mergeCell ref="B51:D51"/>
    <mergeCell ref="B47:D47"/>
    <mergeCell ref="A1:E1"/>
    <mergeCell ref="A2:E2"/>
    <mergeCell ref="D4:E4"/>
    <mergeCell ref="A7:E7"/>
    <mergeCell ref="A9:E9"/>
    <mergeCell ref="A29:E29"/>
    <mergeCell ref="A31:E31"/>
    <mergeCell ref="A33:E33"/>
    <mergeCell ref="A35:E35"/>
    <mergeCell ref="A40:E40"/>
  </mergeCells>
  <pageMargins left="0.24" right="0.21" top="0.42" bottom="0.16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74"/>
  <sheetViews>
    <sheetView topLeftCell="A25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13.8554687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04"/>
    </row>
    <row r="2" spans="1:8" ht="36" customHeight="1">
      <c r="A2" s="240" t="s">
        <v>1</v>
      </c>
      <c r="B2" s="240"/>
      <c r="C2" s="240"/>
      <c r="D2" s="240"/>
      <c r="E2" s="240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241" t="s">
        <v>253</v>
      </c>
      <c r="E4" s="241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" customHeight="1">
      <c r="A7" s="236" t="s">
        <v>189</v>
      </c>
      <c r="B7" s="236"/>
      <c r="C7" s="236"/>
      <c r="D7" s="236"/>
      <c r="E7" s="236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96</v>
      </c>
      <c r="B9" s="236"/>
      <c r="C9" s="236"/>
      <c r="D9" s="236"/>
      <c r="E9" s="236"/>
      <c r="F9" s="107"/>
    </row>
    <row r="10" spans="1:8" ht="15.75" thickBot="1">
      <c r="A10" s="5"/>
      <c r="B10" s="5"/>
      <c r="C10" s="5"/>
      <c r="D10" s="5"/>
      <c r="E10" s="6"/>
      <c r="F10" s="6"/>
      <c r="H10">
        <v>214.7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76" t="s">
        <v>111</v>
      </c>
      <c r="C12" s="11" t="s">
        <v>8</v>
      </c>
      <c r="D12" s="15">
        <v>0.4</v>
      </c>
      <c r="E12" s="13">
        <f t="shared" ref="E12:E14" si="0">D12*$H$10*12</f>
        <v>1030.56</v>
      </c>
      <c r="F12" s="37"/>
    </row>
    <row r="13" spans="1:8" ht="48">
      <c r="A13" s="147" t="s">
        <v>124</v>
      </c>
      <c r="B13" s="176" t="s">
        <v>111</v>
      </c>
      <c r="C13" s="11" t="s">
        <v>8</v>
      </c>
      <c r="D13" s="15">
        <v>0.52</v>
      </c>
      <c r="E13" s="13">
        <f t="shared" si="0"/>
        <v>1339.7279999999998</v>
      </c>
      <c r="F13" s="37"/>
    </row>
    <row r="14" spans="1:8" ht="38.25">
      <c r="A14" s="14" t="s">
        <v>114</v>
      </c>
      <c r="B14" s="177" t="s">
        <v>105</v>
      </c>
      <c r="C14" s="11" t="s">
        <v>10</v>
      </c>
      <c r="D14" s="12">
        <v>0.93</v>
      </c>
      <c r="E14" s="13">
        <f t="shared" si="0"/>
        <v>2396.0519999999997</v>
      </c>
      <c r="F14" s="38"/>
      <c r="G14" s="111"/>
    </row>
    <row r="15" spans="1:8" ht="38.25">
      <c r="A15" s="14" t="s">
        <v>115</v>
      </c>
      <c r="B15" s="177" t="s">
        <v>105</v>
      </c>
      <c r="C15" s="11" t="s">
        <v>8</v>
      </c>
      <c r="D15" s="12">
        <v>0.6</v>
      </c>
      <c r="E15" s="13">
        <f>D15*$H$10*12</f>
        <v>1545.84</v>
      </c>
      <c r="F15" s="38"/>
    </row>
    <row r="16" spans="1:8" ht="51">
      <c r="A16" s="14" t="s">
        <v>11</v>
      </c>
      <c r="B16" s="177" t="s">
        <v>105</v>
      </c>
      <c r="C16" s="11" t="s">
        <v>12</v>
      </c>
      <c r="D16" s="80">
        <f>E16/12/H10</f>
        <v>0.29255938518863533</v>
      </c>
      <c r="E16" s="13">
        <v>753.75</v>
      </c>
      <c r="F16" s="38"/>
      <c r="G16" s="111"/>
    </row>
    <row r="17" spans="1:7">
      <c r="A17" s="14" t="s">
        <v>29</v>
      </c>
      <c r="B17" s="177" t="s">
        <v>14</v>
      </c>
      <c r="C17" s="11" t="s">
        <v>8</v>
      </c>
      <c r="D17" s="12">
        <v>3.48</v>
      </c>
      <c r="E17" s="13">
        <f>3.18*$H$10*8+3.48*4*H10</f>
        <v>8450.5920000000006</v>
      </c>
      <c r="F17" s="38"/>
    </row>
    <row r="18" spans="1:7">
      <c r="A18" s="14" t="s">
        <v>33</v>
      </c>
      <c r="B18" s="177" t="s">
        <v>105</v>
      </c>
      <c r="C18" s="11" t="s">
        <v>8</v>
      </c>
      <c r="D18" s="12">
        <v>0.18</v>
      </c>
      <c r="E18" s="13">
        <f t="shared" ref="E18:E22" si="1">D18*$H$10*12</f>
        <v>463.75199999999995</v>
      </c>
      <c r="F18" s="38"/>
    </row>
    <row r="19" spans="1:7" ht="25.5">
      <c r="A19" s="14" t="s">
        <v>15</v>
      </c>
      <c r="B19" s="177" t="s">
        <v>16</v>
      </c>
      <c r="C19" s="11" t="s">
        <v>8</v>
      </c>
      <c r="D19" s="12">
        <v>0.98</v>
      </c>
      <c r="E19" s="13">
        <f t="shared" si="1"/>
        <v>2524.8719999999998</v>
      </c>
      <c r="F19" s="38"/>
    </row>
    <row r="20" spans="1:7" ht="25.5">
      <c r="A20" s="14" t="s">
        <v>102</v>
      </c>
      <c r="B20" s="177" t="s">
        <v>16</v>
      </c>
      <c r="C20" s="11" t="s">
        <v>8</v>
      </c>
      <c r="D20" s="80">
        <v>1.81</v>
      </c>
      <c r="E20" s="13">
        <v>4482.96</v>
      </c>
      <c r="F20" s="38"/>
      <c r="G20" s="111"/>
    </row>
    <row r="21" spans="1:7" ht="25.5">
      <c r="A21" s="14" t="s">
        <v>18</v>
      </c>
      <c r="B21" s="177" t="s">
        <v>16</v>
      </c>
      <c r="C21" s="11" t="s">
        <v>8</v>
      </c>
      <c r="D21" s="11">
        <v>0.35</v>
      </c>
      <c r="E21" s="13">
        <f t="shared" si="1"/>
        <v>901.74</v>
      </c>
      <c r="F21" s="38"/>
      <c r="G21" s="111"/>
    </row>
    <row r="22" spans="1:7" ht="25.5">
      <c r="A22" s="14" t="s">
        <v>19</v>
      </c>
      <c r="B22" s="177" t="s">
        <v>14</v>
      </c>
      <c r="C22" s="11" t="s">
        <v>8</v>
      </c>
      <c r="D22" s="11">
        <v>1.61</v>
      </c>
      <c r="E22" s="13">
        <f t="shared" si="1"/>
        <v>4148.0040000000008</v>
      </c>
      <c r="F22" s="38"/>
      <c r="G22" s="111"/>
    </row>
    <row r="23" spans="1:7" ht="25.5">
      <c r="A23" s="21" t="s">
        <v>123</v>
      </c>
      <c r="B23" s="22" t="s">
        <v>111</v>
      </c>
      <c r="C23" s="11" t="s">
        <v>120</v>
      </c>
      <c r="D23" s="22" t="s">
        <v>251</v>
      </c>
      <c r="E23" s="23">
        <f>36766.85/1000*H10/2</f>
        <v>3946.9213474999997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31984.771347500002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3" customHeight="1">
      <c r="A26" s="236" t="s">
        <v>349</v>
      </c>
      <c r="B26" s="236"/>
      <c r="C26" s="236"/>
      <c r="D26" s="236"/>
      <c r="E26" s="236"/>
      <c r="F26" s="107"/>
    </row>
    <row r="27" spans="1:7">
      <c r="A27" s="126"/>
      <c r="B27" s="126"/>
      <c r="C27" s="126"/>
      <c r="D27" s="126"/>
      <c r="E27" s="127"/>
      <c r="F27" s="6"/>
    </row>
    <row r="28" spans="1:7" ht="32.25" customHeight="1">
      <c r="A28" s="236" t="s">
        <v>210</v>
      </c>
      <c r="B28" s="236"/>
      <c r="C28" s="236"/>
      <c r="D28" s="236"/>
      <c r="E28" s="236"/>
      <c r="F28" s="107"/>
    </row>
    <row r="29" spans="1:7">
      <c r="A29" s="5"/>
      <c r="B29" s="5"/>
      <c r="C29" s="5"/>
      <c r="D29" s="5"/>
      <c r="E29" s="6"/>
      <c r="F29" s="6"/>
    </row>
    <row r="30" spans="1:7">
      <c r="A30" s="237" t="s">
        <v>211</v>
      </c>
      <c r="B30" s="237"/>
      <c r="C30" s="237"/>
      <c r="D30" s="237"/>
      <c r="E30" s="237"/>
      <c r="F30" s="108"/>
    </row>
    <row r="31" spans="1:7">
      <c r="A31" s="5"/>
      <c r="B31" s="5"/>
      <c r="C31" s="5"/>
      <c r="D31" s="5"/>
      <c r="E31" s="6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107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109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  <row r="74" spans="1:1">
      <c r="A74" t="s">
        <v>103</v>
      </c>
    </row>
  </sheetData>
  <mergeCells count="10">
    <mergeCell ref="A26:E26"/>
    <mergeCell ref="A28:E28"/>
    <mergeCell ref="A30:E30"/>
    <mergeCell ref="A35:E35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46"/>
  <sheetViews>
    <sheetView topLeftCell="A16" workbookViewId="0">
      <selection activeCell="A35" sqref="A35:E4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104"/>
    </row>
    <row r="2" spans="1:8" ht="36" customHeight="1">
      <c r="A2" s="240" t="s">
        <v>1</v>
      </c>
      <c r="B2" s="240"/>
      <c r="C2" s="240"/>
      <c r="D2" s="240"/>
      <c r="E2" s="240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241" t="s">
        <v>253</v>
      </c>
      <c r="E4" s="241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89.25" customHeight="1">
      <c r="A7" s="236" t="s">
        <v>190</v>
      </c>
      <c r="B7" s="236"/>
      <c r="C7" s="236"/>
      <c r="D7" s="236"/>
      <c r="E7" s="236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97</v>
      </c>
      <c r="B9" s="236"/>
      <c r="C9" s="236"/>
      <c r="D9" s="236"/>
      <c r="E9" s="236"/>
      <c r="F9" s="107"/>
    </row>
    <row r="10" spans="1:8" ht="15.75" thickBot="1">
      <c r="A10" s="5"/>
      <c r="B10" s="5"/>
      <c r="C10" s="5"/>
      <c r="D10" s="5"/>
      <c r="E10" s="6"/>
      <c r="F10" s="6"/>
      <c r="H10">
        <v>498.1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0.2</v>
      </c>
      <c r="E12" s="13">
        <f t="shared" ref="E12:E14" si="0">D12*$H$10*12</f>
        <v>1195.44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0.26</v>
      </c>
      <c r="E13" s="13">
        <f t="shared" si="0"/>
        <v>1554.0720000000001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0.75</v>
      </c>
      <c r="E14" s="13">
        <f t="shared" si="0"/>
        <v>4482.9000000000005</v>
      </c>
      <c r="F14" s="38"/>
      <c r="G14" s="111"/>
    </row>
    <row r="15" spans="1:8" ht="51">
      <c r="A15" s="14" t="s">
        <v>34</v>
      </c>
      <c r="B15" s="11" t="s">
        <v>105</v>
      </c>
      <c r="C15" s="11" t="s">
        <v>8</v>
      </c>
      <c r="D15" s="12">
        <v>0.3</v>
      </c>
      <c r="E15" s="13">
        <f>D15*$H$10*12</f>
        <v>1793.16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12">
        <v>0.1</v>
      </c>
      <c r="E16" s="13">
        <v>699.26</v>
      </c>
      <c r="F16" s="38"/>
      <c r="G16" s="111"/>
    </row>
    <row r="17" spans="1:7" ht="34.5" customHeight="1">
      <c r="A17" s="14" t="s">
        <v>13</v>
      </c>
      <c r="B17" s="11" t="s">
        <v>105</v>
      </c>
      <c r="C17" s="11" t="s">
        <v>8</v>
      </c>
      <c r="D17" s="11">
        <v>5.91</v>
      </c>
      <c r="E17" s="13">
        <f t="shared" ref="E17:E23" si="1">D17*$H$10*12</f>
        <v>35325.252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3">
        <f t="shared" si="1"/>
        <v>19007.495999999999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0.16</v>
      </c>
      <c r="E19" s="13">
        <f t="shared" si="1"/>
        <v>956.35200000000009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 t="shared" si="1"/>
        <v>5857.6560000000009</v>
      </c>
      <c r="F20" s="38"/>
    </row>
    <row r="21" spans="1:7" ht="25.5">
      <c r="A21" s="14" t="s">
        <v>102</v>
      </c>
      <c r="B21" s="11" t="s">
        <v>16</v>
      </c>
      <c r="C21" s="11" t="s">
        <v>8</v>
      </c>
      <c r="D21" s="80">
        <v>1.75</v>
      </c>
      <c r="E21" s="13">
        <f t="shared" si="1"/>
        <v>10460.1</v>
      </c>
      <c r="F21" s="38"/>
      <c r="G21" s="111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3">
        <f t="shared" si="1"/>
        <v>2092.02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1.61</v>
      </c>
      <c r="E23" s="13">
        <f t="shared" si="1"/>
        <v>9623.2920000000013</v>
      </c>
      <c r="F23" s="38"/>
      <c r="G23" s="111"/>
    </row>
    <row r="24" spans="1:7" ht="19.5" thickBot="1">
      <c r="A24" s="16" t="s">
        <v>32</v>
      </c>
      <c r="B24" s="17"/>
      <c r="C24" s="17"/>
      <c r="D24" s="81"/>
      <c r="E24" s="110">
        <f>SUM(E12:E23)</f>
        <v>93047.000000000015</v>
      </c>
      <c r="F24" s="39"/>
      <c r="G24" s="111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236" t="s">
        <v>350</v>
      </c>
      <c r="B26" s="236"/>
      <c r="C26" s="236"/>
      <c r="D26" s="236"/>
      <c r="E26" s="236"/>
      <c r="F26" s="107"/>
    </row>
    <row r="27" spans="1:7">
      <c r="A27" s="126"/>
      <c r="B27" s="126"/>
      <c r="C27" s="126"/>
      <c r="D27" s="126"/>
      <c r="E27" s="127"/>
      <c r="F27" s="6"/>
    </row>
    <row r="28" spans="1:7" ht="32.25" customHeight="1">
      <c r="A28" s="236" t="s">
        <v>210</v>
      </c>
      <c r="B28" s="236"/>
      <c r="C28" s="236"/>
      <c r="D28" s="236"/>
      <c r="E28" s="236"/>
      <c r="F28" s="107"/>
    </row>
    <row r="29" spans="1:7">
      <c r="A29" s="5"/>
      <c r="B29" s="5"/>
      <c r="C29" s="5"/>
      <c r="D29" s="5"/>
      <c r="E29" s="6"/>
      <c r="F29" s="6"/>
    </row>
    <row r="30" spans="1:7">
      <c r="A30" s="237" t="s">
        <v>211</v>
      </c>
      <c r="B30" s="237"/>
      <c r="C30" s="237"/>
      <c r="D30" s="237"/>
      <c r="E30" s="237"/>
      <c r="F30" s="108"/>
    </row>
    <row r="31" spans="1:7">
      <c r="A31" s="5"/>
      <c r="B31" s="5"/>
      <c r="C31" s="5"/>
      <c r="D31" s="5"/>
      <c r="E31" s="6"/>
      <c r="F31" s="6"/>
    </row>
    <row r="32" spans="1:7" ht="28.5" customHeight="1">
      <c r="A32" s="236" t="s">
        <v>21</v>
      </c>
      <c r="B32" s="236"/>
      <c r="C32" s="236"/>
      <c r="D32" s="236"/>
      <c r="E32" s="236"/>
      <c r="F32" s="107"/>
    </row>
    <row r="33" spans="1:6">
      <c r="B33" s="5"/>
      <c r="C33" s="5"/>
      <c r="D33" s="5"/>
      <c r="E33" s="5"/>
      <c r="F33" s="6"/>
    </row>
    <row r="34" spans="1:6">
      <c r="B34" s="5"/>
      <c r="C34" s="5"/>
      <c r="D34" s="5"/>
      <c r="E34" s="5"/>
      <c r="F34" s="6"/>
    </row>
    <row r="35" spans="1:6">
      <c r="A35" s="238" t="s">
        <v>22</v>
      </c>
      <c r="B35" s="238"/>
      <c r="C35" s="238"/>
      <c r="D35" s="238"/>
      <c r="E35" s="238"/>
      <c r="F35" s="109"/>
    </row>
    <row r="36" spans="1:6">
      <c r="A36" s="5"/>
      <c r="B36" s="5"/>
      <c r="C36" s="5"/>
      <c r="D36" s="5"/>
      <c r="E36" s="6"/>
      <c r="F36" s="6"/>
    </row>
    <row r="37" spans="1:6">
      <c r="A37" s="5" t="s">
        <v>351</v>
      </c>
      <c r="B37" s="5" t="s">
        <v>352</v>
      </c>
      <c r="D37" s="5"/>
      <c r="E37" s="6" t="s">
        <v>25</v>
      </c>
      <c r="F37" s="6"/>
    </row>
    <row r="38" spans="1:6">
      <c r="A38" s="5"/>
      <c r="B38" s="5"/>
      <c r="D38" s="5"/>
      <c r="E38" s="6" t="s">
        <v>27</v>
      </c>
      <c r="F38" s="6"/>
    </row>
    <row r="39" spans="1:6">
      <c r="A39" s="5"/>
      <c r="B39" s="5"/>
      <c r="D39" s="5"/>
      <c r="E39" s="6"/>
      <c r="F39" s="6"/>
    </row>
    <row r="40" spans="1:6">
      <c r="A40" s="5"/>
      <c r="B40" s="5"/>
      <c r="D40" s="5"/>
      <c r="E40" s="6"/>
      <c r="F40" s="6"/>
    </row>
    <row r="41" spans="1:6">
      <c r="A41" s="5" t="s">
        <v>23</v>
      </c>
      <c r="B41" s="5" t="s">
        <v>165</v>
      </c>
      <c r="D41" s="5"/>
      <c r="E41" s="6" t="s">
        <v>25</v>
      </c>
      <c r="F41" s="6"/>
    </row>
    <row r="42" spans="1:6">
      <c r="A42" s="5"/>
      <c r="B42" s="229" t="s">
        <v>276</v>
      </c>
      <c r="D42" s="229"/>
      <c r="E42" s="6" t="s">
        <v>27</v>
      </c>
      <c r="F42" s="6"/>
    </row>
    <row r="43" spans="1:6">
      <c r="A43" s="5"/>
      <c r="B43" s="5"/>
      <c r="D43" s="5"/>
      <c r="E43" s="6"/>
      <c r="F43" s="6"/>
    </row>
    <row r="44" spans="1:6">
      <c r="A44" s="5"/>
      <c r="B44" s="5"/>
      <c r="D44" s="5"/>
      <c r="E44" s="6"/>
    </row>
    <row r="45" spans="1:6">
      <c r="A45" s="5" t="s">
        <v>28</v>
      </c>
      <c r="B45" s="5" t="s">
        <v>24</v>
      </c>
      <c r="D45" s="5"/>
      <c r="E45" s="6" t="s">
        <v>25</v>
      </c>
    </row>
    <row r="46" spans="1:6">
      <c r="A46" s="5"/>
      <c r="B46" s="227" t="s">
        <v>26</v>
      </c>
      <c r="D46" s="227"/>
      <c r="E46" s="6" t="s">
        <v>27</v>
      </c>
    </row>
  </sheetData>
  <mergeCells count="10">
    <mergeCell ref="A26:E26"/>
    <mergeCell ref="A28:E28"/>
    <mergeCell ref="A30:E30"/>
    <mergeCell ref="A35:E35"/>
    <mergeCell ref="A32:E32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topLeftCell="A25" workbookViewId="0">
      <selection activeCell="A38" sqref="A38:E50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239" t="s">
        <v>0</v>
      </c>
      <c r="B1" s="239"/>
      <c r="C1" s="239"/>
      <c r="D1" s="239"/>
      <c r="E1" s="239"/>
      <c r="F1" s="28"/>
    </row>
    <row r="2" spans="1:8" ht="36" customHeight="1">
      <c r="A2" s="240" t="s">
        <v>1</v>
      </c>
      <c r="B2" s="240"/>
      <c r="C2" s="240"/>
      <c r="D2" s="240"/>
      <c r="E2" s="240"/>
      <c r="F2" s="29"/>
    </row>
    <row r="3" spans="1:8">
      <c r="A3" s="1"/>
      <c r="B3" s="1"/>
      <c r="C3" s="1"/>
      <c r="D3" s="1"/>
      <c r="E3" s="2"/>
      <c r="F3" s="2"/>
    </row>
    <row r="4" spans="1:8" ht="15" customHeight="1">
      <c r="A4" s="25" t="s">
        <v>2</v>
      </c>
      <c r="B4" s="1"/>
      <c r="C4" s="1"/>
      <c r="D4" s="241" t="s">
        <v>253</v>
      </c>
      <c r="E4" s="241"/>
      <c r="F4" s="3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1.5" customHeight="1">
      <c r="A7" s="236" t="s">
        <v>134</v>
      </c>
      <c r="B7" s="236"/>
      <c r="C7" s="236"/>
      <c r="D7" s="236"/>
      <c r="E7" s="236"/>
      <c r="F7" s="2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38</v>
      </c>
      <c r="B9" s="236"/>
      <c r="C9" s="236"/>
      <c r="D9" s="236"/>
      <c r="E9" s="236"/>
      <c r="F9" s="25"/>
    </row>
    <row r="10" spans="1:8" ht="15.75" thickBot="1">
      <c r="A10" s="5"/>
      <c r="B10" s="5"/>
      <c r="C10" s="5"/>
      <c r="D10" s="5"/>
      <c r="E10" s="6"/>
      <c r="F10" s="6"/>
      <c r="H10">
        <v>481.7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38.25">
      <c r="A12" s="14" t="s">
        <v>114</v>
      </c>
      <c r="B12" s="11" t="s">
        <v>105</v>
      </c>
      <c r="C12" s="11" t="s">
        <v>10</v>
      </c>
      <c r="D12" s="12">
        <v>1.1599999999999999</v>
      </c>
      <c r="E12" s="13">
        <f>D12*12*$H$10</f>
        <v>6705.2639999999992</v>
      </c>
      <c r="F12" s="38"/>
    </row>
    <row r="13" spans="1:8" ht="38.25">
      <c r="A13" s="14" t="s">
        <v>115</v>
      </c>
      <c r="B13" s="11" t="s">
        <v>14</v>
      </c>
      <c r="C13" s="11" t="s">
        <v>8</v>
      </c>
      <c r="D13" s="12">
        <v>0.6</v>
      </c>
      <c r="E13" s="13">
        <f t="shared" ref="E13:E23" si="0">D13*12*$H$10</f>
        <v>3468.24</v>
      </c>
      <c r="F13" s="38"/>
    </row>
    <row r="14" spans="1:8" ht="48">
      <c r="A14" s="147" t="s">
        <v>124</v>
      </c>
      <c r="B14" s="11" t="s">
        <v>127</v>
      </c>
      <c r="C14" s="11" t="s">
        <v>8</v>
      </c>
      <c r="D14" s="12">
        <v>0.52</v>
      </c>
      <c r="E14" s="13">
        <f t="shared" si="0"/>
        <v>3005.808</v>
      </c>
      <c r="F14" s="38"/>
    </row>
    <row r="15" spans="1:8" ht="51" customHeight="1">
      <c r="A15" s="147" t="s">
        <v>110</v>
      </c>
      <c r="B15" s="11" t="s">
        <v>127</v>
      </c>
      <c r="C15" s="11" t="s">
        <v>8</v>
      </c>
      <c r="D15" s="12">
        <v>0.4</v>
      </c>
      <c r="E15" s="13">
        <f t="shared" si="0"/>
        <v>2312.1600000000003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v>0.61</v>
      </c>
      <c r="E16" s="13">
        <f>D16*12*H10</f>
        <v>3526.0439999999999</v>
      </c>
      <c r="F16" s="38"/>
      <c r="G16" s="111"/>
    </row>
    <row r="17" spans="1:7" ht="42" customHeight="1">
      <c r="A17" s="14" t="s">
        <v>13</v>
      </c>
      <c r="B17" s="11" t="s">
        <v>105</v>
      </c>
      <c r="C17" s="11" t="s">
        <v>8</v>
      </c>
      <c r="D17" s="11">
        <v>5.86</v>
      </c>
      <c r="E17" s="13">
        <f t="shared" si="0"/>
        <v>33873.144</v>
      </c>
      <c r="F17" s="38"/>
    </row>
    <row r="18" spans="1:7">
      <c r="A18" s="14" t="s">
        <v>29</v>
      </c>
      <c r="B18" s="11" t="s">
        <v>14</v>
      </c>
      <c r="C18" s="11" t="s">
        <v>8</v>
      </c>
      <c r="D18" s="12">
        <v>3.18</v>
      </c>
      <c r="E18" s="13">
        <f t="shared" si="0"/>
        <v>18381.672000000002</v>
      </c>
      <c r="F18" s="38"/>
    </row>
    <row r="19" spans="1:7">
      <c r="A19" s="14" t="s">
        <v>33</v>
      </c>
      <c r="B19" s="11" t="s">
        <v>105</v>
      </c>
      <c r="C19" s="11" t="s">
        <v>8</v>
      </c>
      <c r="D19" s="12">
        <v>0.36</v>
      </c>
      <c r="E19" s="13">
        <f t="shared" si="0"/>
        <v>2080.944</v>
      </c>
      <c r="F19" s="38"/>
    </row>
    <row r="20" spans="1:7" ht="25.5">
      <c r="A20" s="14" t="s">
        <v>15</v>
      </c>
      <c r="B20" s="11" t="s">
        <v>16</v>
      </c>
      <c r="C20" s="11" t="s">
        <v>8</v>
      </c>
      <c r="D20" s="12">
        <v>0.98</v>
      </c>
      <c r="E20" s="13">
        <f t="shared" si="0"/>
        <v>5664.7919999999995</v>
      </c>
      <c r="F20" s="38"/>
    </row>
    <row r="21" spans="1:7" ht="25.5">
      <c r="A21" s="14" t="s">
        <v>17</v>
      </c>
      <c r="B21" s="11" t="s">
        <v>16</v>
      </c>
      <c r="C21" s="11" t="s">
        <v>8</v>
      </c>
      <c r="D21" s="15">
        <v>0.41</v>
      </c>
      <c r="E21" s="13">
        <f t="shared" si="0"/>
        <v>2369.9639999999999</v>
      </c>
      <c r="F21" s="38"/>
    </row>
    <row r="22" spans="1:7" ht="25.5">
      <c r="A22" s="14" t="s">
        <v>18</v>
      </c>
      <c r="B22" s="11" t="s">
        <v>16</v>
      </c>
      <c r="C22" s="11" t="s">
        <v>8</v>
      </c>
      <c r="D22" s="11">
        <v>0.35</v>
      </c>
      <c r="E22" s="13">
        <f t="shared" si="0"/>
        <v>2023.1399999999996</v>
      </c>
      <c r="F22" s="38"/>
      <c r="G22" s="111"/>
    </row>
    <row r="23" spans="1:7" ht="25.5">
      <c r="A23" s="14" t="s">
        <v>19</v>
      </c>
      <c r="B23" s="11" t="s">
        <v>14</v>
      </c>
      <c r="C23" s="11" t="s">
        <v>8</v>
      </c>
      <c r="D23" s="11">
        <v>1.1000000000000001</v>
      </c>
      <c r="E23" s="13">
        <f t="shared" si="0"/>
        <v>6358.4400000000005</v>
      </c>
      <c r="F23" s="38"/>
      <c r="G23" s="111"/>
    </row>
    <row r="24" spans="1:7" ht="25.5">
      <c r="A24" s="21" t="s">
        <v>122</v>
      </c>
      <c r="B24" s="22" t="s">
        <v>14</v>
      </c>
      <c r="C24" s="11" t="s">
        <v>8</v>
      </c>
      <c r="D24" s="182">
        <f>E24/12/H10</f>
        <v>1.7154349179987542</v>
      </c>
      <c r="E24" s="13">
        <v>9915.9</v>
      </c>
      <c r="F24" s="38">
        <f>D24*12*H10</f>
        <v>9915.8999999999978</v>
      </c>
      <c r="G24" s="111">
        <f>E24-F24</f>
        <v>0</v>
      </c>
    </row>
    <row r="25" spans="1:7" ht="25.5">
      <c r="A25" s="21" t="s">
        <v>258</v>
      </c>
      <c r="B25" s="22" t="s">
        <v>242</v>
      </c>
      <c r="C25" s="22" t="s">
        <v>120</v>
      </c>
      <c r="D25" s="22" t="s">
        <v>248</v>
      </c>
      <c r="E25" s="23">
        <v>4050</v>
      </c>
      <c r="F25" s="38"/>
    </row>
    <row r="26" spans="1:7" ht="19.5" thickBot="1">
      <c r="A26" s="16" t="s">
        <v>32</v>
      </c>
      <c r="B26" s="17"/>
      <c r="C26" s="17"/>
      <c r="D26" s="18"/>
      <c r="E26" s="110">
        <f>SUM(E12:E25)</f>
        <v>103735.512</v>
      </c>
      <c r="F26" s="39"/>
      <c r="G26" s="111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236" t="s">
        <v>283</v>
      </c>
      <c r="B28" s="236"/>
      <c r="C28" s="236"/>
      <c r="D28" s="236"/>
      <c r="E28" s="236"/>
      <c r="F28" s="25"/>
    </row>
    <row r="29" spans="1:7">
      <c r="A29" s="126"/>
      <c r="B29" s="126"/>
      <c r="C29" s="126"/>
      <c r="D29" s="126"/>
      <c r="E29" s="127"/>
      <c r="F29" s="6"/>
    </row>
    <row r="30" spans="1:7" ht="33" customHeight="1">
      <c r="A30" s="236" t="s">
        <v>210</v>
      </c>
      <c r="B30" s="236"/>
      <c r="C30" s="236"/>
      <c r="D30" s="236"/>
      <c r="E30" s="236"/>
      <c r="F30" s="25"/>
    </row>
    <row r="31" spans="1:7">
      <c r="A31" s="5"/>
      <c r="B31" s="5"/>
      <c r="C31" s="5"/>
      <c r="D31" s="5"/>
      <c r="E31" s="6"/>
      <c r="F31" s="6"/>
    </row>
    <row r="32" spans="1:7">
      <c r="A32" s="237" t="s">
        <v>211</v>
      </c>
      <c r="B32" s="237"/>
      <c r="C32" s="237"/>
      <c r="D32" s="237"/>
      <c r="E32" s="237"/>
      <c r="F32" s="26"/>
    </row>
    <row r="33" spans="1:6">
      <c r="A33" s="5"/>
      <c r="B33" s="5"/>
      <c r="C33" s="5"/>
      <c r="D33" s="5"/>
      <c r="E33" s="6"/>
      <c r="F33" s="6"/>
    </row>
    <row r="34" spans="1:6" ht="33.75" customHeight="1">
      <c r="A34" s="236" t="s">
        <v>21</v>
      </c>
      <c r="B34" s="236"/>
      <c r="C34" s="236"/>
      <c r="D34" s="236"/>
      <c r="E34" s="236"/>
      <c r="F34" s="25"/>
    </row>
    <row r="35" spans="1:6">
      <c r="A35" s="5"/>
      <c r="B35" s="5"/>
      <c r="C35" s="5"/>
      <c r="D35" s="5"/>
      <c r="E35" s="6"/>
      <c r="F35" s="6"/>
    </row>
    <row r="36" spans="1:6" ht="30.75" customHeight="1">
      <c r="A36" s="5"/>
      <c r="B36" s="5"/>
      <c r="C36" s="5"/>
      <c r="D36" s="5"/>
      <c r="E36" s="6"/>
      <c r="F36" s="6"/>
    </row>
    <row r="37" spans="1:6">
      <c r="A37" s="112"/>
      <c r="B37" s="112"/>
      <c r="C37" s="112"/>
      <c r="D37" s="112"/>
      <c r="E37" s="112"/>
      <c r="F37" s="6"/>
    </row>
    <row r="38" spans="1:6">
      <c r="A38" s="238" t="s">
        <v>22</v>
      </c>
      <c r="B38" s="238"/>
      <c r="C38" s="238"/>
      <c r="D38" s="238"/>
      <c r="E38" s="238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351</v>
      </c>
      <c r="B40" s="5" t="s">
        <v>352</v>
      </c>
      <c r="C40" s="5"/>
      <c r="D40" s="5"/>
      <c r="E40" s="6" t="s">
        <v>25</v>
      </c>
      <c r="F40" s="6"/>
    </row>
    <row r="41" spans="1:6">
      <c r="A41" s="5"/>
      <c r="B41" s="5"/>
      <c r="C41" s="5"/>
      <c r="D41" s="5"/>
      <c r="E41" s="6" t="s">
        <v>27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23</v>
      </c>
      <c r="B44" s="5" t="s">
        <v>165</v>
      </c>
      <c r="C44" s="5"/>
      <c r="D44" s="5"/>
      <c r="E44" s="6" t="s">
        <v>25</v>
      </c>
      <c r="F44" s="6"/>
    </row>
    <row r="45" spans="1:6">
      <c r="A45" s="5"/>
      <c r="B45" s="237" t="s">
        <v>276</v>
      </c>
      <c r="C45" s="237"/>
      <c r="D45" s="237"/>
      <c r="E45" s="6" t="s">
        <v>27</v>
      </c>
      <c r="F45" s="6"/>
    </row>
    <row r="46" spans="1:6">
      <c r="A46" s="5"/>
      <c r="B46" s="5"/>
      <c r="C46" s="5"/>
      <c r="D46" s="5"/>
      <c r="E46" s="6"/>
    </row>
    <row r="47" spans="1:6">
      <c r="A47" s="5"/>
      <c r="B47" s="5"/>
      <c r="C47" s="5"/>
      <c r="D47" s="5"/>
      <c r="E47" s="6"/>
    </row>
    <row r="48" spans="1:6">
      <c r="A48" s="5" t="s">
        <v>28</v>
      </c>
      <c r="B48" s="5" t="s">
        <v>24</v>
      </c>
      <c r="C48" s="5"/>
      <c r="D48" s="5"/>
      <c r="E48" s="6" t="s">
        <v>25</v>
      </c>
    </row>
    <row r="49" spans="1:5">
      <c r="A49" s="5"/>
      <c r="B49" s="235" t="s">
        <v>26</v>
      </c>
      <c r="C49" s="235"/>
      <c r="D49" s="235"/>
      <c r="E49" s="6" t="s">
        <v>27</v>
      </c>
    </row>
    <row r="50" spans="1:5">
      <c r="A50" s="5"/>
      <c r="B50" s="5"/>
      <c r="C50" s="5"/>
      <c r="D50" s="5"/>
      <c r="E50" s="6"/>
    </row>
  </sheetData>
  <mergeCells count="12">
    <mergeCell ref="B45:D45"/>
    <mergeCell ref="B49:D49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8:E38"/>
  </mergeCells>
  <pageMargins left="0.24" right="0.21" top="0.24" bottom="0.2" header="0.16" footer="0.1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topLeftCell="A24" workbookViewId="0">
      <selection activeCell="A37" sqref="A37:E4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6" max="6" width="7" style="20" bestFit="1" customWidth="1"/>
    <col min="8" max="8" width="9.140625" customWidth="1"/>
    <col min="9" max="9" width="2.140625" customWidth="1"/>
  </cols>
  <sheetData>
    <row r="1" spans="1:8" ht="15.75">
      <c r="A1" s="239" t="s">
        <v>0</v>
      </c>
      <c r="B1" s="239"/>
      <c r="C1" s="239"/>
      <c r="D1" s="239"/>
      <c r="E1" s="239"/>
      <c r="F1" s="28"/>
    </row>
    <row r="2" spans="1:8" ht="36" customHeight="1">
      <c r="A2" s="240" t="s">
        <v>1</v>
      </c>
      <c r="B2" s="240"/>
      <c r="C2" s="240"/>
      <c r="D2" s="240"/>
      <c r="E2" s="240"/>
      <c r="F2" s="29"/>
    </row>
    <row r="3" spans="1:8">
      <c r="A3" s="1"/>
      <c r="B3" s="1"/>
      <c r="C3" s="1"/>
      <c r="D3" s="1"/>
      <c r="E3" s="2"/>
      <c r="F3" s="2"/>
    </row>
    <row r="4" spans="1:8" ht="15" customHeight="1">
      <c r="A4" s="25" t="s">
        <v>2</v>
      </c>
      <c r="B4" s="1"/>
      <c r="C4" s="1"/>
      <c r="D4" s="241" t="s">
        <v>253</v>
      </c>
      <c r="E4" s="241"/>
      <c r="F4" s="3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90" customHeight="1">
      <c r="A7" s="236" t="s">
        <v>135</v>
      </c>
      <c r="B7" s="236"/>
      <c r="C7" s="236"/>
      <c r="D7" s="236"/>
      <c r="E7" s="236"/>
      <c r="F7" s="25"/>
    </row>
    <row r="8" spans="1:8">
      <c r="A8" s="3"/>
      <c r="B8" s="3"/>
      <c r="C8" s="3"/>
      <c r="D8" s="3"/>
      <c r="E8" s="4"/>
      <c r="F8" s="4"/>
    </row>
    <row r="9" spans="1:8" ht="45.75" customHeight="1">
      <c r="A9" s="236" t="s">
        <v>39</v>
      </c>
      <c r="B9" s="236"/>
      <c r="C9" s="236"/>
      <c r="D9" s="236"/>
      <c r="E9" s="236"/>
      <c r="F9" s="25"/>
    </row>
    <row r="10" spans="1:8" ht="15.75" thickBot="1">
      <c r="A10" s="5"/>
      <c r="B10" s="5"/>
      <c r="C10" s="5"/>
      <c r="D10" s="5"/>
      <c r="E10" s="6"/>
      <c r="F10" s="6"/>
      <c r="H10">
        <v>377.5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7"/>
    </row>
    <row r="12" spans="1:8" ht="48">
      <c r="A12" s="147" t="s">
        <v>110</v>
      </c>
      <c r="B12" s="12" t="s">
        <v>111</v>
      </c>
      <c r="C12" s="11" t="s">
        <v>8</v>
      </c>
      <c r="D12" s="15">
        <v>0.4</v>
      </c>
      <c r="E12" s="148">
        <f>D12*12*$H$10</f>
        <v>1812.0000000000002</v>
      </c>
      <c r="F12" s="37"/>
    </row>
    <row r="13" spans="1:8" ht="48">
      <c r="A13" s="147" t="s">
        <v>124</v>
      </c>
      <c r="B13" s="12" t="s">
        <v>111</v>
      </c>
      <c r="C13" s="11" t="s">
        <v>8</v>
      </c>
      <c r="D13" s="15">
        <v>0.52</v>
      </c>
      <c r="E13" s="148">
        <f t="shared" ref="E13:E23" si="0">D13*12*$H$10</f>
        <v>2355.6</v>
      </c>
      <c r="F13" s="37"/>
    </row>
    <row r="14" spans="1:8" ht="51">
      <c r="A14" s="14" t="s">
        <v>9</v>
      </c>
      <c r="B14" s="11" t="s">
        <v>105</v>
      </c>
      <c r="C14" s="11" t="s">
        <v>10</v>
      </c>
      <c r="D14" s="12">
        <v>0.79</v>
      </c>
      <c r="E14" s="148">
        <f t="shared" si="0"/>
        <v>3578.7000000000003</v>
      </c>
      <c r="F14" s="38"/>
    </row>
    <row r="15" spans="1:8" ht="38.25">
      <c r="A15" s="14" t="s">
        <v>115</v>
      </c>
      <c r="B15" s="11" t="s">
        <v>105</v>
      </c>
      <c r="C15" s="11" t="s">
        <v>8</v>
      </c>
      <c r="D15" s="12">
        <v>0.6</v>
      </c>
      <c r="E15" s="148">
        <f t="shared" si="0"/>
        <v>2717.9999999999995</v>
      </c>
      <c r="F15" s="38"/>
    </row>
    <row r="16" spans="1:8" ht="51">
      <c r="A16" s="14" t="s">
        <v>11</v>
      </c>
      <c r="B16" s="11" t="s">
        <v>105</v>
      </c>
      <c r="C16" s="11" t="s">
        <v>12</v>
      </c>
      <c r="D16" s="80">
        <f>E16/12/H10</f>
        <v>1.1003863134657836</v>
      </c>
      <c r="E16" s="221">
        <v>4984.75</v>
      </c>
      <c r="F16" s="38"/>
      <c r="G16" s="111"/>
    </row>
    <row r="17" spans="1:9" ht="33" customHeight="1">
      <c r="A17" s="14" t="s">
        <v>13</v>
      </c>
      <c r="B17" s="11" t="s">
        <v>105</v>
      </c>
      <c r="C17" s="11" t="s">
        <v>8</v>
      </c>
      <c r="D17" s="11">
        <v>7.97</v>
      </c>
      <c r="E17" s="148">
        <f t="shared" si="0"/>
        <v>36104.1</v>
      </c>
      <c r="F17" s="38"/>
    </row>
    <row r="18" spans="1:9">
      <c r="A18" s="14" t="s">
        <v>29</v>
      </c>
      <c r="B18" s="11" t="s">
        <v>14</v>
      </c>
      <c r="C18" s="11" t="s">
        <v>8</v>
      </c>
      <c r="D18" s="12">
        <v>2.98</v>
      </c>
      <c r="E18" s="148">
        <f t="shared" si="0"/>
        <v>13499.4</v>
      </c>
      <c r="F18" s="38"/>
    </row>
    <row r="19" spans="1:9">
      <c r="A19" s="14" t="s">
        <v>33</v>
      </c>
      <c r="B19" s="11" t="s">
        <v>105</v>
      </c>
      <c r="C19" s="11" t="s">
        <v>8</v>
      </c>
      <c r="D19" s="12">
        <v>0.15</v>
      </c>
      <c r="E19" s="148">
        <f t="shared" si="0"/>
        <v>679.49999999999989</v>
      </c>
      <c r="F19" s="38"/>
      <c r="G19" s="111"/>
    </row>
    <row r="20" spans="1:9" ht="25.5">
      <c r="A20" s="14" t="s">
        <v>15</v>
      </c>
      <c r="B20" s="11" t="s">
        <v>16</v>
      </c>
      <c r="C20" s="11" t="s">
        <v>8</v>
      </c>
      <c r="D20" s="12">
        <v>0.98</v>
      </c>
      <c r="E20" s="148">
        <f t="shared" si="0"/>
        <v>4439.3999999999996</v>
      </c>
      <c r="F20" s="38"/>
    </row>
    <row r="21" spans="1:9" ht="25.5">
      <c r="A21" s="14" t="s">
        <v>17</v>
      </c>
      <c r="B21" s="11" t="s">
        <v>16</v>
      </c>
      <c r="C21" s="11" t="s">
        <v>8</v>
      </c>
      <c r="D21" s="15">
        <v>0.61</v>
      </c>
      <c r="E21" s="148">
        <f t="shared" si="0"/>
        <v>2763.3</v>
      </c>
      <c r="F21" s="38"/>
    </row>
    <row r="22" spans="1:9" ht="25.5">
      <c r="A22" s="14" t="s">
        <v>18</v>
      </c>
      <c r="B22" s="11" t="s">
        <v>16</v>
      </c>
      <c r="C22" s="11" t="s">
        <v>8</v>
      </c>
      <c r="D22" s="11">
        <v>0.35</v>
      </c>
      <c r="E22" s="148">
        <f t="shared" si="0"/>
        <v>1585.4999999999998</v>
      </c>
      <c r="F22" s="38"/>
      <c r="G22" s="111"/>
    </row>
    <row r="23" spans="1:9" ht="25.5">
      <c r="A23" s="14" t="s">
        <v>19</v>
      </c>
      <c r="B23" s="11" t="s">
        <v>14</v>
      </c>
      <c r="C23" s="11" t="s">
        <v>8</v>
      </c>
      <c r="D23" s="11">
        <v>1.33</v>
      </c>
      <c r="E23" s="148">
        <f t="shared" si="0"/>
        <v>6024.9000000000005</v>
      </c>
      <c r="F23" s="38"/>
      <c r="G23" s="111"/>
    </row>
    <row r="24" spans="1:9" ht="25.5">
      <c r="A24" s="21" t="s">
        <v>123</v>
      </c>
      <c r="B24" s="22" t="s">
        <v>250</v>
      </c>
      <c r="C24" s="22" t="s">
        <v>120</v>
      </c>
      <c r="D24" s="22" t="s">
        <v>251</v>
      </c>
      <c r="E24" s="157">
        <v>6939.74</v>
      </c>
      <c r="F24" s="38"/>
      <c r="G24" s="111"/>
      <c r="I24">
        <f>36766.85/1000*H10/2</f>
        <v>6939.7429374999992</v>
      </c>
    </row>
    <row r="25" spans="1:9" ht="19.5" thickBot="1">
      <c r="A25" s="16" t="s">
        <v>32</v>
      </c>
      <c r="B25" s="17"/>
      <c r="C25" s="17"/>
      <c r="D25" s="18"/>
      <c r="E25" s="110">
        <f>SUM(E12:E24)</f>
        <v>87484.89</v>
      </c>
      <c r="F25" s="39"/>
      <c r="G25" s="111"/>
    </row>
    <row r="26" spans="1:9">
      <c r="A26" s="5"/>
      <c r="B26" s="5"/>
      <c r="C26" s="5"/>
      <c r="D26" s="5"/>
      <c r="E26" s="6"/>
      <c r="F26" s="6"/>
    </row>
    <row r="27" spans="1:9" ht="33" customHeight="1">
      <c r="A27" s="236" t="s">
        <v>284</v>
      </c>
      <c r="B27" s="236"/>
      <c r="C27" s="236"/>
      <c r="D27" s="236"/>
      <c r="E27" s="236"/>
      <c r="F27" s="25"/>
    </row>
    <row r="28" spans="1:9">
      <c r="A28" s="126"/>
      <c r="B28" s="126"/>
      <c r="C28" s="126"/>
      <c r="D28" s="126"/>
      <c r="E28" s="127"/>
      <c r="F28" s="6"/>
    </row>
    <row r="29" spans="1:9">
      <c r="A29" s="236" t="s">
        <v>210</v>
      </c>
      <c r="B29" s="236"/>
      <c r="C29" s="236"/>
      <c r="D29" s="236"/>
      <c r="E29" s="236"/>
      <c r="F29" s="25"/>
    </row>
    <row r="30" spans="1:9">
      <c r="A30" s="5"/>
      <c r="B30" s="5"/>
      <c r="C30" s="5"/>
      <c r="D30" s="5"/>
      <c r="E30" s="6"/>
      <c r="F30" s="6"/>
    </row>
    <row r="31" spans="1:9">
      <c r="A31" s="237" t="s">
        <v>211</v>
      </c>
      <c r="B31" s="237"/>
      <c r="C31" s="237"/>
      <c r="D31" s="237"/>
      <c r="E31" s="237"/>
      <c r="F31" s="26"/>
    </row>
    <row r="32" spans="1:9">
      <c r="A32" s="5"/>
      <c r="B32" s="5"/>
      <c r="C32" s="5"/>
      <c r="D32" s="5"/>
      <c r="E32" s="6"/>
      <c r="F32" s="6"/>
    </row>
    <row r="33" spans="1:6" ht="33" customHeight="1">
      <c r="A33" s="236" t="s">
        <v>21</v>
      </c>
      <c r="B33" s="236"/>
      <c r="C33" s="236"/>
      <c r="D33" s="236"/>
      <c r="E33" s="236"/>
      <c r="F33" s="25"/>
    </row>
    <row r="34" spans="1:6" ht="28.5" customHeight="1">
      <c r="A34" s="5"/>
      <c r="B34" s="5"/>
      <c r="C34" s="5"/>
      <c r="D34" s="5"/>
      <c r="E34" s="6"/>
      <c r="F34" s="112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38" t="s">
        <v>22</v>
      </c>
      <c r="B37" s="238"/>
      <c r="C37" s="238"/>
      <c r="D37" s="238"/>
      <c r="E37" s="238"/>
      <c r="F37" s="27"/>
    </row>
    <row r="38" spans="1:6">
      <c r="A38" s="5"/>
      <c r="B38" s="5"/>
      <c r="C38" s="5"/>
      <c r="D38" s="5"/>
      <c r="E38" s="6"/>
      <c r="F38" s="6"/>
    </row>
    <row r="39" spans="1:6">
      <c r="A39" s="5" t="s">
        <v>351</v>
      </c>
      <c r="B39" s="5" t="s">
        <v>352</v>
      </c>
      <c r="C39" s="5"/>
      <c r="D39" s="5"/>
      <c r="E39" s="6" t="s">
        <v>25</v>
      </c>
      <c r="F39" s="6"/>
    </row>
    <row r="40" spans="1:6">
      <c r="A40" s="5"/>
      <c r="B40" s="5"/>
      <c r="C40" s="5"/>
      <c r="D40" s="5"/>
      <c r="E40" s="6" t="s">
        <v>27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23</v>
      </c>
      <c r="B43" s="5" t="s">
        <v>165</v>
      </c>
      <c r="C43" s="5"/>
      <c r="D43" s="5"/>
      <c r="E43" s="6" t="s">
        <v>25</v>
      </c>
      <c r="F43" s="6"/>
    </row>
    <row r="44" spans="1:6">
      <c r="A44" s="5"/>
      <c r="B44" s="237" t="s">
        <v>276</v>
      </c>
      <c r="C44" s="237"/>
      <c r="D44" s="237"/>
      <c r="E44" s="6" t="s">
        <v>27</v>
      </c>
      <c r="F44" s="6"/>
    </row>
    <row r="45" spans="1:6">
      <c r="A45" s="5"/>
      <c r="B45" s="5"/>
      <c r="C45" s="5"/>
      <c r="D45" s="5"/>
      <c r="E45" s="6"/>
      <c r="F45" s="6"/>
    </row>
    <row r="46" spans="1:6">
      <c r="A46" s="5"/>
      <c r="B46" s="5"/>
      <c r="C46" s="5"/>
      <c r="D46" s="5"/>
      <c r="E46" s="6"/>
    </row>
    <row r="47" spans="1:6">
      <c r="A47" s="5" t="s">
        <v>28</v>
      </c>
      <c r="B47" s="5" t="s">
        <v>24</v>
      </c>
      <c r="C47" s="5"/>
      <c r="D47" s="5"/>
      <c r="E47" s="6" t="s">
        <v>25</v>
      </c>
    </row>
    <row r="48" spans="1:6">
      <c r="A48" s="5"/>
      <c r="B48" s="235" t="s">
        <v>26</v>
      </c>
      <c r="C48" s="235"/>
      <c r="D48" s="235"/>
      <c r="E48" s="6" t="s">
        <v>27</v>
      </c>
    </row>
    <row r="49" spans="1:5">
      <c r="A49" s="5"/>
      <c r="B49" s="5"/>
      <c r="C49" s="5"/>
      <c r="D49" s="5"/>
      <c r="E49" s="6"/>
    </row>
  </sheetData>
  <mergeCells count="12">
    <mergeCell ref="B48:D48"/>
    <mergeCell ref="B44:D44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7:E37"/>
  </mergeCells>
  <pageMargins left="0.24" right="0.21" top="0.4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71</vt:i4>
      </vt:variant>
    </vt:vector>
  </HeadingPairs>
  <TitlesOfParts>
    <vt:vector size="71" baseType="lpstr">
      <vt:lpstr>Биол 2-1</vt:lpstr>
      <vt:lpstr>Биол4-1</vt:lpstr>
      <vt:lpstr>Биол 10-1</vt:lpstr>
      <vt:lpstr>готв2-6 (2)</vt:lpstr>
      <vt:lpstr>готв4</vt:lpstr>
      <vt:lpstr>готв5</vt:lpstr>
      <vt:lpstr>готв6</vt:lpstr>
      <vt:lpstr>готв7</vt:lpstr>
      <vt:lpstr>готв 8</vt:lpstr>
      <vt:lpstr>готв 9</vt:lpstr>
      <vt:lpstr>готв 13</vt:lpstr>
      <vt:lpstr>готв 15</vt:lpstr>
      <vt:lpstr>гвард8</vt:lpstr>
      <vt:lpstr>гвард16</vt:lpstr>
      <vt:lpstr>дзержин 27</vt:lpstr>
      <vt:lpstr>дзержин 27Б</vt:lpstr>
      <vt:lpstr>добр4</vt:lpstr>
      <vt:lpstr>к. маркса 88</vt:lpstr>
      <vt:lpstr>комсомоль1</vt:lpstr>
      <vt:lpstr>комсомоль3а</vt:lpstr>
      <vt:lpstr>комсомоль4а</vt:lpstr>
      <vt:lpstr>комсомоль4б</vt:lpstr>
      <vt:lpstr>комсомоль5</vt:lpstr>
      <vt:lpstr>коопер1</vt:lpstr>
      <vt:lpstr>коопер2</vt:lpstr>
      <vt:lpstr>коопер5</vt:lpstr>
      <vt:lpstr>коопер6</vt:lpstr>
      <vt:lpstr>коопер7</vt:lpstr>
      <vt:lpstr>коопер8</vt:lpstr>
      <vt:lpstr>коопер11</vt:lpstr>
      <vt:lpstr>коопер12</vt:lpstr>
      <vt:lpstr>ленинград 2</vt:lpstr>
      <vt:lpstr>ленинград 4</vt:lpstr>
      <vt:lpstr>ленинград 9</vt:lpstr>
      <vt:lpstr>ленинград 10</vt:lpstr>
      <vt:lpstr>ленинград 15</vt:lpstr>
      <vt:lpstr>ленинград17</vt:lpstr>
      <vt:lpstr>ленинград18</vt:lpstr>
      <vt:lpstr>ленинград19</vt:lpstr>
      <vt:lpstr>ленинград21</vt:lpstr>
      <vt:lpstr>ленинград22</vt:lpstr>
      <vt:lpstr>ленинград28</vt:lpstr>
      <vt:lpstr>ленинград29</vt:lpstr>
      <vt:lpstr>литейный 1</vt:lpstr>
      <vt:lpstr>литейный 5</vt:lpstr>
      <vt:lpstr>литейный 7</vt:lpstr>
      <vt:lpstr>литейный 9</vt:lpstr>
      <vt:lpstr>литейный 11</vt:lpstr>
      <vt:lpstr>литейный 13</vt:lpstr>
      <vt:lpstr>металл 1</vt:lpstr>
      <vt:lpstr>металл 2</vt:lpstr>
      <vt:lpstr>металл 3</vt:lpstr>
      <vt:lpstr>металл 6</vt:lpstr>
      <vt:lpstr>металл 7</vt:lpstr>
      <vt:lpstr>металл 9</vt:lpstr>
      <vt:lpstr>московская45</vt:lpstr>
      <vt:lpstr>московская47</vt:lpstr>
      <vt:lpstr>московская49</vt:lpstr>
      <vt:lpstr>московская51</vt:lpstr>
      <vt:lpstr>московская53</vt:lpstr>
      <vt:lpstr>московская55</vt:lpstr>
      <vt:lpstr>надежденский 1-1</vt:lpstr>
      <vt:lpstr>надежденский 1-2</vt:lpstr>
      <vt:lpstr>надежденский 1-4</vt:lpstr>
      <vt:lpstr>объездная7</vt:lpstr>
      <vt:lpstr>туапсинская 10</vt:lpstr>
      <vt:lpstr>фабричный2</vt:lpstr>
      <vt:lpstr>фабричный3</vt:lpstr>
      <vt:lpstr>чкалова 2</vt:lpstr>
      <vt:lpstr>чкалова 33</vt:lpstr>
      <vt:lpstr>чкалова 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User</cp:lastModifiedBy>
  <cp:lastPrinted>2024-03-04T05:38:34Z</cp:lastPrinted>
  <dcterms:created xsi:type="dcterms:W3CDTF">2016-05-13T06:17:06Z</dcterms:created>
  <dcterms:modified xsi:type="dcterms:W3CDTF">2024-03-04T05:41:30Z</dcterms:modified>
</cp:coreProperties>
</file>