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1" r:id="rId1"/>
    <sheet name="3 кв" sheetId="20" r:id="rId2"/>
    <sheet name="2 кв" sheetId="19" r:id="rId3"/>
    <sheet name="1 кв" sheetId="18" r:id="rId4"/>
  </sheets>
  <calcPr calcId="125725" iterateDelta="1E-4"/>
</workbook>
</file>

<file path=xl/calcChain.xml><?xml version="1.0" encoding="utf-8"?>
<calcChain xmlns="http://schemas.openxmlformats.org/spreadsheetml/2006/main">
  <c r="E50" i="21"/>
  <c r="E17"/>
  <c r="E14"/>
  <c r="D23"/>
  <c r="E28"/>
  <c r="E27"/>
  <c r="E26"/>
  <c r="E25"/>
  <c r="E24"/>
  <c r="E22"/>
  <c r="E21"/>
  <c r="E20"/>
  <c r="E19"/>
  <c r="E18"/>
  <c r="E16"/>
  <c r="E15"/>
  <c r="E13"/>
  <c r="E12"/>
  <c r="E42" i="20"/>
  <c r="E28"/>
  <c r="E27"/>
  <c r="E26"/>
  <c r="E25"/>
  <c r="E24"/>
  <c r="D23"/>
  <c r="E22"/>
  <c r="E21"/>
  <c r="E20"/>
  <c r="E19"/>
  <c r="E18"/>
  <c r="D17"/>
  <c r="E16"/>
  <c r="E15"/>
  <c r="E14"/>
  <c r="E13"/>
  <c r="E12"/>
  <c r="E40" i="19"/>
  <c r="D17"/>
  <c r="D23"/>
  <c r="E28"/>
  <c r="E25"/>
  <c r="E22"/>
  <c r="E19"/>
  <c r="E18"/>
  <c r="E16"/>
  <c r="E15"/>
  <c r="E14"/>
  <c r="E12"/>
  <c r="E26"/>
  <c r="E27"/>
  <c r="E24"/>
  <c r="E13"/>
  <c r="E20"/>
  <c r="E21"/>
  <c r="E37" i="18"/>
  <c r="D23"/>
  <c r="E13"/>
  <c r="E14"/>
  <c r="E15"/>
  <c r="E16"/>
  <c r="E18"/>
  <c r="E19"/>
  <c r="E20"/>
  <c r="E21"/>
  <c r="E22"/>
  <c r="E24"/>
  <c r="E25"/>
  <c r="E26"/>
  <c r="E27"/>
  <c r="E28"/>
  <c r="E12"/>
  <c r="E17" l="1"/>
</calcChain>
</file>

<file path=xl/sharedStrings.xml><?xml version="1.0" encoding="utf-8"?>
<sst xmlns="http://schemas.openxmlformats.org/spreadsheetml/2006/main" count="568" uniqueCount="98">
  <si>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</si>
  <si>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</si>
  <si>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</si>
  <si>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</si>
  <si>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</si>
  <si>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</si>
  <si>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</si>
  <si>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</si>
  <si>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</si>
  <si>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</si>
  <si>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</si>
  <si>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</si>
  <si>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</si>
  <si>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</si>
  <si>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</si>
  <si>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</si>
  <si>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</si>
  <si>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</si>
  <si>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</si>
  <si>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</si>
  <si>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</si>
  <si>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</si>
  <si>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</si>
  <si>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</si>
  <si>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</si>
  <si>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</si>
  <si>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</si>
  <si>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</si>
  <si>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</si>
  <si>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Техобслуживание лифтов</t>
  </si>
  <si>
    <t>Техническое освидетельствование лифтов</t>
  </si>
  <si>
    <t>Техническое обслуживание систем отопления</t>
  </si>
  <si>
    <t>Работы выполняемые в целях надлежащего содержания систем внутридомового газового оборудования в МКД</t>
  </si>
  <si>
    <t>Работы по содержанию мусоропровода и лифтов</t>
  </si>
  <si>
    <t>Техническое обслуживание узла учета ИТП</t>
  </si>
  <si>
    <t>один раз в год</t>
  </si>
  <si>
    <t>Работы, выполняемые в целях надлежащего содержания систем вентиляции и дымоудаления мкд</t>
  </si>
  <si>
    <t>по графику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</si>
  <si>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</si>
  <si>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Ленина,63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</si>
  <si>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</si>
  <si>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Водоснабжение и водоотведени СОИ</t>
  </si>
  <si>
    <t>ОДН электроэнергия</t>
  </si>
  <si>
    <t>1. Исполнителем предъявлены к приемке следующие оказанные на основании договора управления №78у от 01.01.2015 г. услуги и выполненные работы по содержанию и текущему ремонту общего имущества в МКД расположенного по адресу ул. Ленина,63:</t>
  </si>
  <si>
    <t>Уборка мест общего пользования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</si>
  <si>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</si>
  <si>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</si>
  <si>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</si>
  <si>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</si>
  <si>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</si>
  <si>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</si>
  <si>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</si>
  <si>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</si>
  <si>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2024 г</t>
  </si>
  <si>
    <t>Подъем линокрома на крышу</t>
  </si>
  <si>
    <t>Ремонт кровли</t>
  </si>
  <si>
    <t>Устранение последствий залития</t>
  </si>
  <si>
    <t>февраль</t>
  </si>
  <si>
    <t>март</t>
  </si>
  <si>
    <t xml:space="preserve">Замена трубы </t>
  </si>
  <si>
    <t>Ремонт короба</t>
  </si>
  <si>
    <t>2. Всего за период с 01.01.2024 г по 31.03.2024 г. выполнено работ (оказанно услуг) на общую сумму 508224 (пятьсот восемь тысяч двести двадцать четыре) рубля 23  коп.</t>
  </si>
  <si>
    <t>"01" июля 2024 г</t>
  </si>
  <si>
    <t>0,3/0,89</t>
  </si>
  <si>
    <t>0,67/1,1</t>
  </si>
  <si>
    <t>1,04/1,05</t>
  </si>
  <si>
    <t>0,06/0,07</t>
  </si>
  <si>
    <t>3,93/5,22</t>
  </si>
  <si>
    <t>0,3/0,32</t>
  </si>
  <si>
    <t>1,19/1,47</t>
  </si>
  <si>
    <t>2,18/3,66</t>
  </si>
  <si>
    <t>июнь</t>
  </si>
  <si>
    <t>Замена фотореле</t>
  </si>
  <si>
    <t>апрель</t>
  </si>
  <si>
    <t>Смена резьбы</t>
  </si>
  <si>
    <t>июль</t>
  </si>
  <si>
    <t>2. Всего за период с 01.01.2024 г по 30.06.2024 г. выполнено работ (оказанно услуг) на общую сумму 1003152 (один миллион три тысячи сто пятьдесят два) рубля 52 коп.</t>
  </si>
  <si>
    <t>"01" октября 2024 г</t>
  </si>
  <si>
    <t>Ремонт 1-го этажа 2-й подъезд</t>
  </si>
  <si>
    <t>сентябрь</t>
  </si>
  <si>
    <t xml:space="preserve">Ремонт кровли перед входом в подъезд </t>
  </si>
  <si>
    <t>октябрь</t>
  </si>
  <si>
    <t>2. Всего за период с 01.01.2024 г по 30.09.2024 г. выполнено работ (оказанно услуг) на общую сумму 1581344 (один миллион пятьсот восемьдесят одна тысяча триста сорок четыре) рубля 57 коп.</t>
  </si>
  <si>
    <t>Ефимова Т.И</t>
  </si>
  <si>
    <t>"01" января 2025 г</t>
  </si>
  <si>
    <t>Тех.обслуживание ворот</t>
  </si>
  <si>
    <t>ноябрь</t>
  </si>
  <si>
    <t>счет</t>
  </si>
  <si>
    <t>Ремонт козырьков</t>
  </si>
  <si>
    <t>Ремонт лифтов</t>
  </si>
  <si>
    <t>август</t>
  </si>
  <si>
    <t>Ремонт лифтовых помещений</t>
  </si>
  <si>
    <t>декабрь</t>
  </si>
  <si>
    <t>Ремонт приборов учета</t>
  </si>
  <si>
    <t>Установка ворот (доп ср-ва)</t>
  </si>
  <si>
    <t>Замена замка в подъезде</t>
  </si>
  <si>
    <t>Установка и покупка приемо-передатчика</t>
  </si>
  <si>
    <t>2. Всего за период с 01.01.2024 г по 31.12.2024 г. выполнено работ (оказанно услуг) на общую сумму 2708577  (два миллиона семьсот восемь тысяч пятьсот семьдеят семь) рублей 78 коп.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</si>
</sst>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10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8"/>
  <sheetViews>
    <sheetView tabSelected="1" topLeftCell="A26" workbookViewId="0">
      <selection activeCell="G39" sqref="G3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32.2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35" t="s">
        <v>2</v>
      </c>
      <c r="B4" s="1"/>
      <c r="C4" s="1"/>
      <c r="D4" s="39" t="s">
        <v>84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0" t="s">
        <v>39</v>
      </c>
      <c r="B7" s="40"/>
      <c r="C7" s="40"/>
      <c r="D7" s="40"/>
      <c r="E7" s="40"/>
    </row>
    <row r="8" spans="1:7">
      <c r="A8" s="3"/>
      <c r="B8" s="3"/>
      <c r="C8" s="3"/>
      <c r="D8" s="3"/>
      <c r="E8" s="4"/>
    </row>
    <row r="9" spans="1:7" ht="45.75" customHeight="1">
      <c r="A9" s="40" t="s">
        <v>43</v>
      </c>
      <c r="B9" s="40"/>
      <c r="C9" s="40"/>
      <c r="D9" s="40"/>
      <c r="E9" s="40"/>
    </row>
    <row r="10" spans="1:7" ht="15.75" thickBot="1">
      <c r="A10" s="5"/>
      <c r="B10" s="5"/>
      <c r="C10" s="5"/>
      <c r="D10" s="5"/>
      <c r="E10" s="6"/>
      <c r="G10">
        <v>6235.7</v>
      </c>
    </row>
    <row r="11" spans="1:7" ht="75">
      <c r="A11" s="12" t="s">
        <v>3</v>
      </c>
      <c r="B11" s="13" t="s">
        <v>4</v>
      </c>
      <c r="C11" s="13" t="s">
        <v>5</v>
      </c>
      <c r="D11" s="14" t="s">
        <v>6</v>
      </c>
      <c r="E11" s="15" t="s">
        <v>7</v>
      </c>
    </row>
    <row r="12" spans="1:7" ht="42" customHeight="1">
      <c r="A12" s="16" t="s">
        <v>27</v>
      </c>
      <c r="B12" s="7" t="s">
        <v>8</v>
      </c>
      <c r="C12" s="7" t="s">
        <v>9</v>
      </c>
      <c r="D12" s="8" t="s">
        <v>63</v>
      </c>
      <c r="E12" s="17">
        <f>0.3*$G$10*4+0.89*8*G10</f>
        <v>51881.023999999998</v>
      </c>
    </row>
    <row r="13" spans="1:7" ht="45" customHeight="1">
      <c r="A13" s="18" t="s">
        <v>36</v>
      </c>
      <c r="B13" s="7" t="s">
        <v>37</v>
      </c>
      <c r="C13" s="7" t="s">
        <v>9</v>
      </c>
      <c r="D13" s="8">
        <v>0.34</v>
      </c>
      <c r="E13" s="17">
        <f>D13*$G$10*12</f>
        <v>25441.655999999999</v>
      </c>
    </row>
    <row r="14" spans="1:7" ht="54.75" customHeight="1">
      <c r="A14" s="18" t="s">
        <v>26</v>
      </c>
      <c r="B14" s="7" t="s">
        <v>8</v>
      </c>
      <c r="C14" s="7" t="s">
        <v>9</v>
      </c>
      <c r="D14" s="8" t="s">
        <v>64</v>
      </c>
      <c r="E14" s="17">
        <f>0.67*$G$10*4+1.1*G10*8</f>
        <v>71585.83600000001</v>
      </c>
    </row>
    <row r="15" spans="1:7" ht="38.25">
      <c r="A15" s="18" t="s">
        <v>25</v>
      </c>
      <c r="B15" s="7" t="s">
        <v>8</v>
      </c>
      <c r="C15" s="7" t="s">
        <v>9</v>
      </c>
      <c r="D15" s="8" t="s">
        <v>65</v>
      </c>
      <c r="E15" s="17">
        <f>1.04*$G$10*4+1.05*8*G10</f>
        <v>78320.391999999993</v>
      </c>
    </row>
    <row r="16" spans="1:7" ht="51">
      <c r="A16" s="18" t="s">
        <v>32</v>
      </c>
      <c r="B16" s="7" t="s">
        <v>37</v>
      </c>
      <c r="C16" s="7" t="s">
        <v>9</v>
      </c>
      <c r="D16" s="8" t="s">
        <v>66</v>
      </c>
      <c r="E16" s="17">
        <f>0.06*$G$10*4+0.07*8*G10</f>
        <v>4988.5600000000004</v>
      </c>
      <c r="G16" s="11"/>
    </row>
    <row r="17" spans="1:8">
      <c r="A17" s="19" t="s">
        <v>11</v>
      </c>
      <c r="B17" s="7" t="s">
        <v>37</v>
      </c>
      <c r="C17" s="7" t="s">
        <v>9</v>
      </c>
      <c r="D17" s="30">
        <v>0.12</v>
      </c>
      <c r="E17" s="24">
        <f>D17*12*G10</f>
        <v>8979.4079999999994</v>
      </c>
      <c r="G17" s="11"/>
    </row>
    <row r="18" spans="1:8" ht="25.5">
      <c r="A18" s="19" t="s">
        <v>10</v>
      </c>
      <c r="B18" s="7" t="s">
        <v>37</v>
      </c>
      <c r="C18" s="7" t="s">
        <v>9</v>
      </c>
      <c r="D18" s="7" t="s">
        <v>67</v>
      </c>
      <c r="E18" s="17">
        <f>3.93*$G$10*4+5.22*8*G10</f>
        <v>358428.03599999996</v>
      </c>
    </row>
    <row r="19" spans="1:8" ht="25.5">
      <c r="A19" s="18" t="s">
        <v>33</v>
      </c>
      <c r="B19" s="7" t="s">
        <v>37</v>
      </c>
      <c r="C19" s="7" t="s">
        <v>9</v>
      </c>
      <c r="D19" s="7">
        <v>0.52</v>
      </c>
      <c r="E19" s="17">
        <f>D19*$G$10*12</f>
        <v>38910.767999999996</v>
      </c>
    </row>
    <row r="20" spans="1:8">
      <c r="A20" s="19" t="s">
        <v>28</v>
      </c>
      <c r="B20" s="7" t="s">
        <v>8</v>
      </c>
      <c r="C20" s="7" t="s">
        <v>9</v>
      </c>
      <c r="D20" s="8">
        <v>3.48</v>
      </c>
      <c r="E20" s="17">
        <f>D20*$G$10*12</f>
        <v>260402.83199999999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7">
        <f>D21*$G$10*12</f>
        <v>73331.831999999995</v>
      </c>
    </row>
    <row r="22" spans="1:8" ht="25.5">
      <c r="A22" s="18" t="s">
        <v>34</v>
      </c>
      <c r="B22" s="7" t="s">
        <v>37</v>
      </c>
      <c r="C22" s="7" t="s">
        <v>9</v>
      </c>
      <c r="D22" s="9" t="s">
        <v>68</v>
      </c>
      <c r="E22" s="17">
        <f>0.3*$G$10*4+0.32*8*G10</f>
        <v>23446.232</v>
      </c>
      <c r="G22" s="11"/>
    </row>
    <row r="23" spans="1:8" ht="25.5">
      <c r="A23" s="18" t="s">
        <v>31</v>
      </c>
      <c r="B23" s="7" t="s">
        <v>8</v>
      </c>
      <c r="C23" s="7" t="s">
        <v>9</v>
      </c>
      <c r="D23" s="31">
        <f>E23/12/G10</f>
        <v>2.0071980691822895</v>
      </c>
      <c r="E23" s="33">
        <v>150195.42000000001</v>
      </c>
      <c r="G23" s="11"/>
    </row>
    <row r="24" spans="1:8" ht="25.5">
      <c r="A24" s="19" t="s">
        <v>14</v>
      </c>
      <c r="B24" s="7" t="s">
        <v>13</v>
      </c>
      <c r="C24" s="7" t="s">
        <v>9</v>
      </c>
      <c r="D24" s="7">
        <v>0.35</v>
      </c>
      <c r="E24" s="17">
        <f>D24*$G$10*12</f>
        <v>26189.94</v>
      </c>
    </row>
    <row r="25" spans="1:8" ht="25.5">
      <c r="A25" s="19" t="s">
        <v>15</v>
      </c>
      <c r="B25" s="7" t="s">
        <v>8</v>
      </c>
      <c r="C25" s="7" t="s">
        <v>9</v>
      </c>
      <c r="D25" s="7" t="s">
        <v>69</v>
      </c>
      <c r="E25" s="17">
        <f>1.19*$G$10*4+1.47*8*G10</f>
        <v>103013.764</v>
      </c>
    </row>
    <row r="26" spans="1:8">
      <c r="A26" s="18" t="s">
        <v>29</v>
      </c>
      <c r="B26" s="7" t="s">
        <v>8</v>
      </c>
      <c r="C26" s="7" t="s">
        <v>9</v>
      </c>
      <c r="D26" s="7">
        <v>2.2999999999999998</v>
      </c>
      <c r="E26" s="17">
        <f>D26*$G$10*12</f>
        <v>172105.31999999998</v>
      </c>
      <c r="G26" s="11"/>
      <c r="H26" s="11"/>
    </row>
    <row r="27" spans="1:8" ht="25.5">
      <c r="A27" s="18" t="s">
        <v>30</v>
      </c>
      <c r="B27" s="7" t="s">
        <v>35</v>
      </c>
      <c r="C27" s="7" t="s">
        <v>9</v>
      </c>
      <c r="D27" s="7">
        <v>0.18</v>
      </c>
      <c r="E27" s="17">
        <f>D27*$G$10*12</f>
        <v>13469.111999999999</v>
      </c>
      <c r="G27" s="11"/>
      <c r="H27" s="11"/>
    </row>
    <row r="28" spans="1:8">
      <c r="A28" s="18" t="s">
        <v>44</v>
      </c>
      <c r="B28" s="7" t="s">
        <v>37</v>
      </c>
      <c r="C28" s="7" t="s">
        <v>9</v>
      </c>
      <c r="D28" s="7" t="s">
        <v>70</v>
      </c>
      <c r="E28" s="17">
        <f>2.18*$G$10*4+3.66*8*G10</f>
        <v>236956.6</v>
      </c>
      <c r="G28" s="11"/>
      <c r="H28" s="11"/>
    </row>
    <row r="29" spans="1:8" ht="14.25" customHeight="1">
      <c r="A29" s="18" t="s">
        <v>41</v>
      </c>
      <c r="B29" s="7" t="s">
        <v>45</v>
      </c>
      <c r="C29" s="7" t="s">
        <v>38</v>
      </c>
      <c r="D29" s="7" t="s">
        <v>48</v>
      </c>
      <c r="E29" s="24">
        <v>65375.99</v>
      </c>
      <c r="G29" s="11"/>
      <c r="H29" s="11"/>
    </row>
    <row r="30" spans="1:8">
      <c r="A30" s="18" t="s">
        <v>42</v>
      </c>
      <c r="B30" s="7" t="s">
        <v>45</v>
      </c>
      <c r="C30" s="7" t="s">
        <v>38</v>
      </c>
      <c r="D30" s="7" t="s">
        <v>48</v>
      </c>
      <c r="E30" s="24">
        <v>213518.66</v>
      </c>
      <c r="G30" s="11"/>
      <c r="H30" s="11"/>
    </row>
    <row r="31" spans="1:8">
      <c r="A31" s="27" t="s">
        <v>54</v>
      </c>
      <c r="B31" s="28" t="s">
        <v>57</v>
      </c>
      <c r="C31" s="7" t="s">
        <v>38</v>
      </c>
      <c r="D31" s="28" t="s">
        <v>49</v>
      </c>
      <c r="E31" s="29">
        <v>1200</v>
      </c>
      <c r="G31" s="11"/>
      <c r="H31" s="11"/>
    </row>
    <row r="32" spans="1:8">
      <c r="A32" s="27" t="s">
        <v>55</v>
      </c>
      <c r="B32" s="28" t="s">
        <v>58</v>
      </c>
      <c r="C32" s="7" t="s">
        <v>38</v>
      </c>
      <c r="D32" s="28" t="s">
        <v>49</v>
      </c>
      <c r="E32" s="29">
        <v>9180</v>
      </c>
      <c r="G32" s="11"/>
      <c r="H32" s="11"/>
    </row>
    <row r="33" spans="1:8">
      <c r="A33" s="27" t="s">
        <v>56</v>
      </c>
      <c r="B33" s="28" t="s">
        <v>57</v>
      </c>
      <c r="C33" s="7" t="s">
        <v>38</v>
      </c>
      <c r="D33" s="28" t="s">
        <v>49</v>
      </c>
      <c r="E33" s="29">
        <v>15000</v>
      </c>
      <c r="G33" s="11"/>
      <c r="H33" s="11"/>
    </row>
    <row r="34" spans="1:8">
      <c r="A34" s="27" t="s">
        <v>59</v>
      </c>
      <c r="B34" s="28" t="s">
        <v>57</v>
      </c>
      <c r="C34" s="7" t="s">
        <v>38</v>
      </c>
      <c r="D34" s="28" t="s">
        <v>49</v>
      </c>
      <c r="E34" s="29">
        <v>6078</v>
      </c>
      <c r="G34" s="11"/>
      <c r="H34" s="11"/>
    </row>
    <row r="35" spans="1:8">
      <c r="A35" s="27" t="s">
        <v>60</v>
      </c>
      <c r="B35" s="28" t="s">
        <v>57</v>
      </c>
      <c r="C35" s="7" t="s">
        <v>38</v>
      </c>
      <c r="D35" s="28" t="s">
        <v>49</v>
      </c>
      <c r="E35" s="29">
        <v>7204</v>
      </c>
      <c r="G35" s="11"/>
      <c r="H35" s="11"/>
    </row>
    <row r="36" spans="1:8">
      <c r="A36" s="27" t="s">
        <v>55</v>
      </c>
      <c r="B36" s="28" t="s">
        <v>57</v>
      </c>
      <c r="C36" s="7" t="s">
        <v>38</v>
      </c>
      <c r="D36" s="28" t="s">
        <v>49</v>
      </c>
      <c r="E36" s="29">
        <v>12440</v>
      </c>
      <c r="G36" s="11"/>
      <c r="H36" s="11"/>
    </row>
    <row r="37" spans="1:8">
      <c r="A37" s="27" t="s">
        <v>72</v>
      </c>
      <c r="B37" s="28" t="s">
        <v>73</v>
      </c>
      <c r="C37" s="7" t="s">
        <v>38</v>
      </c>
      <c r="D37" s="28" t="s">
        <v>49</v>
      </c>
      <c r="E37" s="29">
        <v>1540</v>
      </c>
      <c r="G37" s="11"/>
      <c r="H37" s="11"/>
    </row>
    <row r="38" spans="1:8">
      <c r="A38" s="27" t="s">
        <v>55</v>
      </c>
      <c r="B38" s="28" t="s">
        <v>71</v>
      </c>
      <c r="C38" s="7" t="s">
        <v>38</v>
      </c>
      <c r="D38" s="28" t="s">
        <v>49</v>
      </c>
      <c r="E38" s="29">
        <v>29750</v>
      </c>
      <c r="G38" s="11"/>
      <c r="H38" s="11"/>
    </row>
    <row r="39" spans="1:8">
      <c r="A39" s="27" t="s">
        <v>93</v>
      </c>
      <c r="B39" s="28" t="s">
        <v>71</v>
      </c>
      <c r="C39" s="7" t="s">
        <v>38</v>
      </c>
      <c r="D39" s="28" t="s">
        <v>49</v>
      </c>
      <c r="E39" s="29">
        <v>7316.62</v>
      </c>
      <c r="G39" s="11"/>
      <c r="H39" s="11"/>
    </row>
    <row r="40" spans="1:8">
      <c r="A40" s="27" t="s">
        <v>74</v>
      </c>
      <c r="B40" s="28" t="s">
        <v>75</v>
      </c>
      <c r="C40" s="7" t="s">
        <v>38</v>
      </c>
      <c r="D40" s="28" t="s">
        <v>49</v>
      </c>
      <c r="E40" s="29">
        <v>1688</v>
      </c>
      <c r="G40" s="11"/>
      <c r="H40" s="11"/>
    </row>
    <row r="41" spans="1:8">
      <c r="A41" s="27" t="s">
        <v>89</v>
      </c>
      <c r="B41" s="28" t="s">
        <v>90</v>
      </c>
      <c r="C41" s="7" t="s">
        <v>38</v>
      </c>
      <c r="D41" s="28" t="s">
        <v>49</v>
      </c>
      <c r="E41" s="29">
        <v>15986.78</v>
      </c>
      <c r="G41" s="11"/>
      <c r="H41" s="11"/>
    </row>
    <row r="42" spans="1:8">
      <c r="A42" s="27" t="s">
        <v>78</v>
      </c>
      <c r="B42" s="28" t="s">
        <v>79</v>
      </c>
      <c r="C42" s="7" t="s">
        <v>38</v>
      </c>
      <c r="D42" s="28" t="s">
        <v>49</v>
      </c>
      <c r="E42" s="29">
        <v>39384</v>
      </c>
      <c r="G42" s="11"/>
      <c r="H42" s="11"/>
    </row>
    <row r="43" spans="1:8">
      <c r="A43" s="27" t="s">
        <v>80</v>
      </c>
      <c r="B43" s="28" t="s">
        <v>81</v>
      </c>
      <c r="C43" s="7" t="s">
        <v>38</v>
      </c>
      <c r="D43" s="28" t="s">
        <v>49</v>
      </c>
      <c r="E43" s="29">
        <v>9475</v>
      </c>
      <c r="G43" s="11"/>
      <c r="H43" s="11"/>
    </row>
    <row r="44" spans="1:8">
      <c r="A44" s="27" t="s">
        <v>95</v>
      </c>
      <c r="B44" s="28" t="s">
        <v>81</v>
      </c>
      <c r="C44" s="7" t="s">
        <v>38</v>
      </c>
      <c r="D44" s="28" t="s">
        <v>49</v>
      </c>
      <c r="E44" s="29">
        <v>1944</v>
      </c>
      <c r="G44" s="11"/>
      <c r="H44" s="11"/>
    </row>
    <row r="45" spans="1:8">
      <c r="A45" s="27" t="s">
        <v>88</v>
      </c>
      <c r="B45" s="28" t="s">
        <v>81</v>
      </c>
      <c r="C45" s="7" t="s">
        <v>38</v>
      </c>
      <c r="D45" s="28" t="s">
        <v>49</v>
      </c>
      <c r="E45" s="29">
        <v>7000</v>
      </c>
      <c r="G45" s="11"/>
      <c r="H45" s="11"/>
    </row>
    <row r="46" spans="1:8" ht="25.5">
      <c r="A46" s="27" t="s">
        <v>96</v>
      </c>
      <c r="B46" s="28" t="s">
        <v>81</v>
      </c>
      <c r="C46" s="7" t="s">
        <v>38</v>
      </c>
      <c r="D46" s="28" t="s">
        <v>49</v>
      </c>
      <c r="E46" s="29">
        <v>17800</v>
      </c>
      <c r="G46" s="11"/>
      <c r="H46" s="11"/>
    </row>
    <row r="47" spans="1:8">
      <c r="A47" s="27" t="s">
        <v>85</v>
      </c>
      <c r="B47" s="28" t="s">
        <v>86</v>
      </c>
      <c r="C47" s="7" t="s">
        <v>38</v>
      </c>
      <c r="D47" s="28" t="s">
        <v>87</v>
      </c>
      <c r="E47" s="29">
        <v>2450</v>
      </c>
      <c r="G47" s="11"/>
      <c r="H47" s="11"/>
    </row>
    <row r="48" spans="1:8">
      <c r="A48" s="27" t="s">
        <v>91</v>
      </c>
      <c r="B48" s="28" t="s">
        <v>92</v>
      </c>
      <c r="C48" s="7" t="s">
        <v>38</v>
      </c>
      <c r="D48" s="28" t="s">
        <v>87</v>
      </c>
      <c r="E48" s="29">
        <v>30000</v>
      </c>
      <c r="G48" s="11"/>
      <c r="H48" s="11"/>
    </row>
    <row r="49" spans="1:8">
      <c r="A49" s="27" t="s">
        <v>94</v>
      </c>
      <c r="B49" s="28" t="s">
        <v>81</v>
      </c>
      <c r="C49" s="7" t="s">
        <v>38</v>
      </c>
      <c r="D49" s="28" t="s">
        <v>87</v>
      </c>
      <c r="E49" s="29">
        <v>516600</v>
      </c>
      <c r="G49" s="11"/>
      <c r="H49" s="11"/>
    </row>
    <row r="50" spans="1:8" ht="19.5" thickBot="1">
      <c r="A50" s="20" t="s">
        <v>16</v>
      </c>
      <c r="B50" s="21"/>
      <c r="C50" s="25" t="s">
        <v>38</v>
      </c>
      <c r="D50" s="22"/>
      <c r="E50" s="23">
        <f>SUM(E12:E49)</f>
        <v>2708577.7820000001</v>
      </c>
      <c r="G50" s="11"/>
      <c r="H50" s="11"/>
    </row>
    <row r="51" spans="1:8">
      <c r="A51" s="5"/>
      <c r="B51" s="5"/>
      <c r="C51" s="5"/>
      <c r="D51" s="5"/>
      <c r="E51" s="6"/>
      <c r="G51" s="11"/>
      <c r="H51" s="11"/>
    </row>
    <row r="52" spans="1:8" ht="36" customHeight="1">
      <c r="A52" s="40" t="s">
        <v>97</v>
      </c>
      <c r="B52" s="40"/>
      <c r="C52" s="40"/>
      <c r="D52" s="40"/>
      <c r="E52" s="40"/>
      <c r="G52" s="11"/>
      <c r="H52" s="11"/>
    </row>
    <row r="53" spans="1:8">
      <c r="A53" s="5"/>
      <c r="B53" s="5"/>
      <c r="C53" s="5"/>
      <c r="D53" s="5"/>
      <c r="E53" s="6"/>
      <c r="G53" s="11"/>
      <c r="H53" s="11"/>
    </row>
    <row r="54" spans="1:8">
      <c r="A54" s="40" t="s">
        <v>46</v>
      </c>
      <c r="B54" s="40"/>
      <c r="C54" s="40"/>
      <c r="D54" s="40"/>
      <c r="E54" s="40"/>
      <c r="G54" s="11"/>
      <c r="H54" s="11"/>
    </row>
    <row r="55" spans="1:8">
      <c r="A55" s="5"/>
      <c r="B55" s="5"/>
      <c r="C55" s="5"/>
      <c r="D55" s="5"/>
      <c r="E55" s="6"/>
      <c r="G55" s="11"/>
      <c r="H55" s="11"/>
    </row>
    <row r="56" spans="1:8">
      <c r="A56" s="41" t="s">
        <v>47</v>
      </c>
      <c r="B56" s="41"/>
      <c r="C56" s="41"/>
      <c r="D56" s="41"/>
      <c r="E56" s="41"/>
      <c r="G56" s="11"/>
      <c r="H56" s="11"/>
    </row>
    <row r="57" spans="1:8">
      <c r="A57" s="5"/>
      <c r="B57" s="5"/>
      <c r="C57" s="5"/>
      <c r="D57" s="5"/>
      <c r="E57" s="6"/>
      <c r="G57" s="11"/>
      <c r="H57" s="11"/>
    </row>
    <row r="58" spans="1:8">
      <c r="A58" s="40" t="s">
        <v>17</v>
      </c>
      <c r="B58" s="40"/>
      <c r="C58" s="40"/>
      <c r="D58" s="40"/>
      <c r="E58" s="40"/>
      <c r="G58" s="11"/>
      <c r="H58" s="11"/>
    </row>
    <row r="59" spans="1:8">
      <c r="A59" s="5"/>
      <c r="B59" s="5"/>
      <c r="C59" s="5"/>
      <c r="D59" s="5"/>
      <c r="E59" s="6"/>
      <c r="G59" s="11"/>
      <c r="H59" s="11"/>
    </row>
    <row r="60" spans="1:8">
      <c r="A60" s="5"/>
      <c r="B60" s="5"/>
      <c r="C60" s="5"/>
      <c r="D60" s="5"/>
      <c r="E60" s="6"/>
      <c r="G60" s="11"/>
      <c r="H60" s="11"/>
    </row>
    <row r="61" spans="1:8">
      <c r="A61" s="42" t="s">
        <v>18</v>
      </c>
      <c r="B61" s="42"/>
      <c r="C61" s="42"/>
      <c r="D61" s="42"/>
      <c r="E61" s="42"/>
      <c r="G61" s="11"/>
      <c r="H61" s="11"/>
    </row>
    <row r="62" spans="1:8">
      <c r="A62" s="5"/>
      <c r="B62" s="5"/>
      <c r="C62" s="5"/>
      <c r="D62" s="5"/>
      <c r="E62" s="6"/>
      <c r="G62" s="11"/>
      <c r="H62" s="11"/>
    </row>
    <row r="63" spans="1:8">
      <c r="A63" s="5" t="s">
        <v>50</v>
      </c>
      <c r="B63" s="5" t="s">
        <v>51</v>
      </c>
      <c r="C63" s="5"/>
      <c r="D63" s="5"/>
      <c r="E63" s="6" t="s">
        <v>21</v>
      </c>
      <c r="G63" s="11"/>
      <c r="H63" s="11"/>
    </row>
    <row r="64" spans="1:8">
      <c r="A64" s="5"/>
      <c r="B64" s="5"/>
      <c r="C64" s="5"/>
      <c r="D64" s="5"/>
      <c r="E64" s="6" t="s">
        <v>23</v>
      </c>
      <c r="G64" s="11"/>
      <c r="H64" s="11"/>
    </row>
    <row r="65" spans="1:8">
      <c r="A65" s="5"/>
      <c r="B65" s="5"/>
      <c r="C65" s="5"/>
      <c r="D65" s="5"/>
      <c r="E65" s="6"/>
      <c r="G65" s="11"/>
      <c r="H65" s="11"/>
    </row>
    <row r="66" spans="1:8">
      <c r="A66" s="5" t="s">
        <v>19</v>
      </c>
      <c r="B66" s="5" t="s">
        <v>40</v>
      </c>
      <c r="C66" s="5"/>
      <c r="D66" s="5"/>
      <c r="G66" s="11"/>
      <c r="H66" s="11"/>
    </row>
    <row r="67" spans="1:8">
      <c r="A67" s="5"/>
      <c r="B67" s="41" t="s">
        <v>83</v>
      </c>
      <c r="C67" s="41"/>
      <c r="D67" s="41"/>
      <c r="E67" s="6" t="s">
        <v>21</v>
      </c>
      <c r="G67" s="11"/>
      <c r="H67" s="11"/>
    </row>
    <row r="68" spans="1:8">
      <c r="A68" s="5"/>
      <c r="B68" s="5"/>
      <c r="C68" s="5"/>
      <c r="D68" s="5"/>
      <c r="E68" s="6" t="s">
        <v>23</v>
      </c>
      <c r="G68" s="11"/>
      <c r="H68" s="11"/>
    </row>
    <row r="69" spans="1:8">
      <c r="A69" s="5"/>
      <c r="B69" s="5"/>
      <c r="C69" s="5"/>
      <c r="D69" s="5"/>
      <c r="E69" s="6"/>
    </row>
    <row r="70" spans="1:8" ht="33" customHeight="1">
      <c r="A70" s="5" t="s">
        <v>24</v>
      </c>
      <c r="B70" s="5" t="s">
        <v>20</v>
      </c>
      <c r="C70" s="5"/>
      <c r="D70" s="5"/>
      <c r="E70" s="6" t="s">
        <v>21</v>
      </c>
    </row>
    <row r="71" spans="1:8">
      <c r="A71" s="5"/>
      <c r="B71" s="36" t="s">
        <v>22</v>
      </c>
      <c r="C71" s="36"/>
      <c r="D71" s="36"/>
      <c r="E71" s="6" t="s">
        <v>23</v>
      </c>
    </row>
    <row r="72" spans="1:8" ht="50.25" customHeight="1"/>
    <row r="74" spans="1:8" ht="15" customHeight="1"/>
    <row r="78" spans="1:8" ht="33" customHeight="1"/>
  </sheetData>
  <mergeCells count="12">
    <mergeCell ref="B71:D71"/>
    <mergeCell ref="A1:E1"/>
    <mergeCell ref="A2:E2"/>
    <mergeCell ref="D4:E4"/>
    <mergeCell ref="A7:E7"/>
    <mergeCell ref="A9:E9"/>
    <mergeCell ref="A52:E52"/>
    <mergeCell ref="A54:E54"/>
    <mergeCell ref="A56:E56"/>
    <mergeCell ref="A58:E58"/>
    <mergeCell ref="A61:E61"/>
    <mergeCell ref="B67:D67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topLeftCell="A34" workbookViewId="0">
      <selection activeCell="B59" sqref="B59:D5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32.2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39" t="s">
        <v>77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0" t="s">
        <v>39</v>
      </c>
      <c r="B7" s="40"/>
      <c r="C7" s="40"/>
      <c r="D7" s="40"/>
      <c r="E7" s="40"/>
    </row>
    <row r="8" spans="1:7">
      <c r="A8" s="3"/>
      <c r="B8" s="3"/>
      <c r="C8" s="3"/>
      <c r="D8" s="3"/>
      <c r="E8" s="4"/>
    </row>
    <row r="9" spans="1:7" ht="45.75" customHeight="1">
      <c r="A9" s="40" t="s">
        <v>43</v>
      </c>
      <c r="B9" s="40"/>
      <c r="C9" s="40"/>
      <c r="D9" s="40"/>
      <c r="E9" s="40"/>
    </row>
    <row r="10" spans="1:7" ht="15.75" thickBot="1">
      <c r="A10" s="5"/>
      <c r="B10" s="5"/>
      <c r="C10" s="5"/>
      <c r="D10" s="5"/>
      <c r="E10" s="6"/>
      <c r="G10">
        <v>6235.7</v>
      </c>
    </row>
    <row r="11" spans="1:7" ht="75">
      <c r="A11" s="12" t="s">
        <v>3</v>
      </c>
      <c r="B11" s="13" t="s">
        <v>4</v>
      </c>
      <c r="C11" s="13" t="s">
        <v>5</v>
      </c>
      <c r="D11" s="14" t="s">
        <v>6</v>
      </c>
      <c r="E11" s="15" t="s">
        <v>7</v>
      </c>
    </row>
    <row r="12" spans="1:7" ht="42" customHeight="1">
      <c r="A12" s="16" t="s">
        <v>27</v>
      </c>
      <c r="B12" s="7" t="s">
        <v>8</v>
      </c>
      <c r="C12" s="7" t="s">
        <v>9</v>
      </c>
      <c r="D12" s="8" t="s">
        <v>63</v>
      </c>
      <c r="E12" s="17">
        <f>0.3*$G$10*4+0.89*5*G10</f>
        <v>35231.705000000002</v>
      </c>
    </row>
    <row r="13" spans="1:7" ht="45" customHeight="1">
      <c r="A13" s="18" t="s">
        <v>36</v>
      </c>
      <c r="B13" s="7" t="s">
        <v>37</v>
      </c>
      <c r="C13" s="7" t="s">
        <v>9</v>
      </c>
      <c r="D13" s="8">
        <v>0.34</v>
      </c>
      <c r="E13" s="17">
        <f>D13*$G$10*9</f>
        <v>19081.241999999998</v>
      </c>
    </row>
    <row r="14" spans="1:7" ht="54.75" customHeight="1">
      <c r="A14" s="18" t="s">
        <v>26</v>
      </c>
      <c r="B14" s="7" t="s">
        <v>8</v>
      </c>
      <c r="C14" s="7" t="s">
        <v>9</v>
      </c>
      <c r="D14" s="8" t="s">
        <v>64</v>
      </c>
      <c r="E14" s="17">
        <f>0.67*$G$10*4+1.1*G10*5</f>
        <v>51008.026000000005</v>
      </c>
    </row>
    <row r="15" spans="1:7" ht="38.25">
      <c r="A15" s="18" t="s">
        <v>25</v>
      </c>
      <c r="B15" s="7" t="s">
        <v>8</v>
      </c>
      <c r="C15" s="7" t="s">
        <v>9</v>
      </c>
      <c r="D15" s="8" t="s">
        <v>65</v>
      </c>
      <c r="E15" s="17">
        <f>1.04*$G$10*4+1.05*5*G10</f>
        <v>58677.936999999998</v>
      </c>
    </row>
    <row r="16" spans="1:7" ht="51">
      <c r="A16" s="18" t="s">
        <v>32</v>
      </c>
      <c r="B16" s="7" t="s">
        <v>37</v>
      </c>
      <c r="C16" s="7" t="s">
        <v>9</v>
      </c>
      <c r="D16" s="8" t="s">
        <v>66</v>
      </c>
      <c r="E16" s="17">
        <f>0.06*$G$10*4+0.07*5*G10</f>
        <v>3679.0630000000001</v>
      </c>
      <c r="G16" s="11"/>
    </row>
    <row r="17" spans="1:8">
      <c r="A17" s="19" t="s">
        <v>11</v>
      </c>
      <c r="B17" s="7" t="s">
        <v>37</v>
      </c>
      <c r="C17" s="7" t="s">
        <v>9</v>
      </c>
      <c r="D17" s="30">
        <f>E17/9/G10</f>
        <v>8.2856241747785594E-2</v>
      </c>
      <c r="E17" s="17">
        <v>4650</v>
      </c>
      <c r="G17" s="11"/>
    </row>
    <row r="18" spans="1:8" ht="25.5">
      <c r="A18" s="19" t="s">
        <v>10</v>
      </c>
      <c r="B18" s="7" t="s">
        <v>37</v>
      </c>
      <c r="C18" s="7" t="s">
        <v>9</v>
      </c>
      <c r="D18" s="7" t="s">
        <v>67</v>
      </c>
      <c r="E18" s="17">
        <f>3.93*$G$10*4+5.22*5*G10</f>
        <v>260776.97399999999</v>
      </c>
    </row>
    <row r="19" spans="1:8" ht="25.5">
      <c r="A19" s="18" t="s">
        <v>33</v>
      </c>
      <c r="B19" s="7" t="s">
        <v>37</v>
      </c>
      <c r="C19" s="7" t="s">
        <v>9</v>
      </c>
      <c r="D19" s="7">
        <v>0.52</v>
      </c>
      <c r="E19" s="17">
        <f>D19*$G$10*9</f>
        <v>29183.075999999997</v>
      </c>
    </row>
    <row r="20" spans="1:8">
      <c r="A20" s="19" t="s">
        <v>28</v>
      </c>
      <c r="B20" s="7" t="s">
        <v>8</v>
      </c>
      <c r="C20" s="7" t="s">
        <v>9</v>
      </c>
      <c r="D20" s="8">
        <v>3.48</v>
      </c>
      <c r="E20" s="17">
        <f>D20*$G$10*9</f>
        <v>195302.12400000001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7">
        <f>D21*$G$10*9</f>
        <v>54998.873999999996</v>
      </c>
    </row>
    <row r="22" spans="1:8" ht="25.5">
      <c r="A22" s="18" t="s">
        <v>34</v>
      </c>
      <c r="B22" s="7" t="s">
        <v>37</v>
      </c>
      <c r="C22" s="7" t="s">
        <v>9</v>
      </c>
      <c r="D22" s="9" t="s">
        <v>68</v>
      </c>
      <c r="E22" s="17">
        <f>0.3*$G$10*4+0.32*5*G10</f>
        <v>17459.96</v>
      </c>
      <c r="G22" s="11"/>
    </row>
    <row r="23" spans="1:8" ht="25.5">
      <c r="A23" s="18" t="s">
        <v>31</v>
      </c>
      <c r="B23" s="7" t="s">
        <v>8</v>
      </c>
      <c r="C23" s="7" t="s">
        <v>9</v>
      </c>
      <c r="D23" s="31">
        <f>E23/9/G10</f>
        <v>1.9918426693608309</v>
      </c>
      <c r="E23" s="33">
        <v>111784.8</v>
      </c>
      <c r="G23" s="11"/>
    </row>
    <row r="24" spans="1:8" ht="25.5">
      <c r="A24" s="19" t="s">
        <v>14</v>
      </c>
      <c r="B24" s="7" t="s">
        <v>13</v>
      </c>
      <c r="C24" s="7" t="s">
        <v>9</v>
      </c>
      <c r="D24" s="7">
        <v>0.35</v>
      </c>
      <c r="E24" s="17">
        <f>D24*$G$10*9</f>
        <v>19642.454999999998</v>
      </c>
    </row>
    <row r="25" spans="1:8" ht="25.5">
      <c r="A25" s="19" t="s">
        <v>15</v>
      </c>
      <c r="B25" s="7" t="s">
        <v>8</v>
      </c>
      <c r="C25" s="7" t="s">
        <v>9</v>
      </c>
      <c r="D25" s="7" t="s">
        <v>69</v>
      </c>
      <c r="E25" s="17">
        <f>1.19*$G$10*4+1.47*5*G10</f>
        <v>75514.32699999999</v>
      </c>
    </row>
    <row r="26" spans="1:8">
      <c r="A26" s="18" t="s">
        <v>29</v>
      </c>
      <c r="B26" s="7" t="s">
        <v>8</v>
      </c>
      <c r="C26" s="7" t="s">
        <v>9</v>
      </c>
      <c r="D26" s="7">
        <v>2.2999999999999998</v>
      </c>
      <c r="E26" s="17">
        <f>D26*$G$10*9</f>
        <v>129078.98999999999</v>
      </c>
      <c r="G26" s="11"/>
      <c r="H26" s="11"/>
    </row>
    <row r="27" spans="1:8" ht="25.5">
      <c r="A27" s="18" t="s">
        <v>30</v>
      </c>
      <c r="B27" s="7" t="s">
        <v>35</v>
      </c>
      <c r="C27" s="7" t="s">
        <v>9</v>
      </c>
      <c r="D27" s="7">
        <v>0.18</v>
      </c>
      <c r="E27" s="17">
        <f>D27*$G$10*9</f>
        <v>10101.833999999999</v>
      </c>
      <c r="G27" s="11"/>
      <c r="H27" s="11"/>
    </row>
    <row r="28" spans="1:8">
      <c r="A28" s="18" t="s">
        <v>44</v>
      </c>
      <c r="B28" s="7" t="s">
        <v>37</v>
      </c>
      <c r="C28" s="7" t="s">
        <v>9</v>
      </c>
      <c r="D28" s="7" t="s">
        <v>70</v>
      </c>
      <c r="E28" s="17">
        <f>2.18*$G$10*4+3.66*5*G10</f>
        <v>168488.614</v>
      </c>
      <c r="G28" s="11"/>
      <c r="H28" s="11"/>
    </row>
    <row r="29" spans="1:8" ht="14.25" customHeight="1">
      <c r="A29" s="18" t="s">
        <v>41</v>
      </c>
      <c r="B29" s="7" t="s">
        <v>45</v>
      </c>
      <c r="C29" s="7" t="s">
        <v>38</v>
      </c>
      <c r="D29" s="7" t="s">
        <v>48</v>
      </c>
      <c r="E29" s="24">
        <v>57919.839999999997</v>
      </c>
      <c r="G29" s="11"/>
      <c r="H29" s="11"/>
    </row>
    <row r="30" spans="1:8">
      <c r="A30" s="18" t="s">
        <v>42</v>
      </c>
      <c r="B30" s="7" t="s">
        <v>45</v>
      </c>
      <c r="C30" s="7" t="s">
        <v>38</v>
      </c>
      <c r="D30" s="7" t="s">
        <v>48</v>
      </c>
      <c r="E30" s="24">
        <v>145825.73000000001</v>
      </c>
      <c r="G30" s="11"/>
      <c r="H30" s="11"/>
    </row>
    <row r="31" spans="1:8">
      <c r="A31" s="27" t="s">
        <v>54</v>
      </c>
      <c r="B31" s="28" t="s">
        <v>57</v>
      </c>
      <c r="C31" s="7" t="s">
        <v>38</v>
      </c>
      <c r="D31" s="28" t="s">
        <v>49</v>
      </c>
      <c r="E31" s="29">
        <v>1200</v>
      </c>
      <c r="G31" s="11"/>
      <c r="H31" s="11"/>
    </row>
    <row r="32" spans="1:8">
      <c r="A32" s="27" t="s">
        <v>55</v>
      </c>
      <c r="B32" s="28" t="s">
        <v>58</v>
      </c>
      <c r="C32" s="7" t="s">
        <v>38</v>
      </c>
      <c r="D32" s="28" t="s">
        <v>49</v>
      </c>
      <c r="E32" s="29">
        <v>9180</v>
      </c>
      <c r="G32" s="11"/>
      <c r="H32" s="11"/>
    </row>
    <row r="33" spans="1:8">
      <c r="A33" s="27" t="s">
        <v>56</v>
      </c>
      <c r="B33" s="28" t="s">
        <v>57</v>
      </c>
      <c r="C33" s="7" t="s">
        <v>38</v>
      </c>
      <c r="D33" s="28" t="s">
        <v>49</v>
      </c>
      <c r="E33" s="29">
        <v>15000</v>
      </c>
      <c r="G33" s="11"/>
      <c r="H33" s="11"/>
    </row>
    <row r="34" spans="1:8">
      <c r="A34" s="27" t="s">
        <v>59</v>
      </c>
      <c r="B34" s="28" t="s">
        <v>57</v>
      </c>
      <c r="C34" s="7" t="s">
        <v>38</v>
      </c>
      <c r="D34" s="28" t="s">
        <v>49</v>
      </c>
      <c r="E34" s="29">
        <v>6078</v>
      </c>
      <c r="G34" s="11"/>
      <c r="H34" s="11"/>
    </row>
    <row r="35" spans="1:8">
      <c r="A35" s="27" t="s">
        <v>60</v>
      </c>
      <c r="B35" s="28" t="s">
        <v>57</v>
      </c>
      <c r="C35" s="7" t="s">
        <v>38</v>
      </c>
      <c r="D35" s="28" t="s">
        <v>49</v>
      </c>
      <c r="E35" s="29">
        <v>7204</v>
      </c>
      <c r="G35" s="11"/>
      <c r="H35" s="11"/>
    </row>
    <row r="36" spans="1:8">
      <c r="A36" s="27" t="s">
        <v>55</v>
      </c>
      <c r="B36" s="28" t="s">
        <v>57</v>
      </c>
      <c r="C36" s="7" t="s">
        <v>38</v>
      </c>
      <c r="D36" s="28" t="s">
        <v>49</v>
      </c>
      <c r="E36" s="29">
        <v>12440</v>
      </c>
      <c r="G36" s="11"/>
      <c r="H36" s="11"/>
    </row>
    <row r="37" spans="1:8">
      <c r="A37" s="27" t="s">
        <v>72</v>
      </c>
      <c r="B37" s="28" t="s">
        <v>73</v>
      </c>
      <c r="C37" s="7" t="s">
        <v>38</v>
      </c>
      <c r="D37" s="28" t="s">
        <v>49</v>
      </c>
      <c r="E37" s="29">
        <v>1540</v>
      </c>
      <c r="G37" s="11"/>
      <c r="H37" s="11"/>
    </row>
    <row r="38" spans="1:8">
      <c r="A38" s="27" t="s">
        <v>55</v>
      </c>
      <c r="B38" s="28" t="s">
        <v>71</v>
      </c>
      <c r="C38" s="7" t="s">
        <v>38</v>
      </c>
      <c r="D38" s="28" t="s">
        <v>49</v>
      </c>
      <c r="E38" s="29">
        <v>29750</v>
      </c>
      <c r="G38" s="11"/>
      <c r="H38" s="11"/>
    </row>
    <row r="39" spans="1:8">
      <c r="A39" s="27" t="s">
        <v>74</v>
      </c>
      <c r="B39" s="28" t="s">
        <v>75</v>
      </c>
      <c r="C39" s="7" t="s">
        <v>38</v>
      </c>
      <c r="D39" s="28" t="s">
        <v>49</v>
      </c>
      <c r="E39" s="29">
        <v>1688</v>
      </c>
      <c r="G39" s="11"/>
      <c r="H39" s="11"/>
    </row>
    <row r="40" spans="1:8">
      <c r="A40" s="27" t="s">
        <v>78</v>
      </c>
      <c r="B40" s="28" t="s">
        <v>79</v>
      </c>
      <c r="C40" s="7" t="s">
        <v>38</v>
      </c>
      <c r="D40" s="28" t="s">
        <v>49</v>
      </c>
      <c r="E40" s="29">
        <v>39384</v>
      </c>
      <c r="G40" s="11"/>
      <c r="H40" s="11"/>
    </row>
    <row r="41" spans="1:8">
      <c r="A41" s="27" t="s">
        <v>80</v>
      </c>
      <c r="B41" s="28" t="s">
        <v>81</v>
      </c>
      <c r="C41" s="7" t="s">
        <v>38</v>
      </c>
      <c r="D41" s="28" t="s">
        <v>49</v>
      </c>
      <c r="E41" s="29">
        <v>9475</v>
      </c>
      <c r="G41" s="11"/>
      <c r="H41" s="11"/>
    </row>
    <row r="42" spans="1:8" ht="19.5" thickBot="1">
      <c r="A42" s="20" t="s">
        <v>16</v>
      </c>
      <c r="B42" s="21"/>
      <c r="C42" s="25" t="s">
        <v>38</v>
      </c>
      <c r="D42" s="22"/>
      <c r="E42" s="23">
        <f>SUM(E12:E41)</f>
        <v>1581344.571</v>
      </c>
      <c r="G42" s="11"/>
      <c r="H42" s="11"/>
    </row>
    <row r="43" spans="1:8">
      <c r="A43" s="5"/>
      <c r="B43" s="5"/>
      <c r="C43" s="5"/>
      <c r="D43" s="5"/>
      <c r="E43" s="6"/>
      <c r="G43" s="11"/>
      <c r="H43" s="11"/>
    </row>
    <row r="44" spans="1:8" ht="36" customHeight="1">
      <c r="A44" s="40" t="s">
        <v>82</v>
      </c>
      <c r="B44" s="40"/>
      <c r="C44" s="40"/>
      <c r="D44" s="40"/>
      <c r="E44" s="40"/>
      <c r="G44" s="11"/>
      <c r="H44" s="11"/>
    </row>
    <row r="45" spans="1:8">
      <c r="A45" s="5"/>
      <c r="B45" s="5"/>
      <c r="C45" s="5"/>
      <c r="D45" s="5"/>
      <c r="E45" s="6"/>
      <c r="G45" s="11"/>
      <c r="H45" s="11"/>
    </row>
    <row r="46" spans="1:8">
      <c r="A46" s="40" t="s">
        <v>46</v>
      </c>
      <c r="B46" s="40"/>
      <c r="C46" s="40"/>
      <c r="D46" s="40"/>
      <c r="E46" s="40"/>
      <c r="G46" s="11"/>
      <c r="H46" s="11"/>
    </row>
    <row r="47" spans="1:8">
      <c r="A47" s="5"/>
      <c r="B47" s="5"/>
      <c r="C47" s="5"/>
      <c r="D47" s="5"/>
      <c r="E47" s="6"/>
      <c r="G47" s="11"/>
      <c r="H47" s="11"/>
    </row>
    <row r="48" spans="1:8">
      <c r="A48" s="41" t="s">
        <v>47</v>
      </c>
      <c r="B48" s="41"/>
      <c r="C48" s="41"/>
      <c r="D48" s="41"/>
      <c r="E48" s="41"/>
      <c r="G48" s="11"/>
      <c r="H48" s="11"/>
    </row>
    <row r="49" spans="1:8">
      <c r="A49" s="5"/>
      <c r="B49" s="5"/>
      <c r="C49" s="5"/>
      <c r="D49" s="5"/>
      <c r="E49" s="6"/>
      <c r="G49" s="11"/>
      <c r="H49" s="11"/>
    </row>
    <row r="50" spans="1:8">
      <c r="A50" s="40" t="s">
        <v>17</v>
      </c>
      <c r="B50" s="40"/>
      <c r="C50" s="40"/>
      <c r="D50" s="40"/>
      <c r="E50" s="40"/>
      <c r="G50" s="11"/>
      <c r="H50" s="11"/>
    </row>
    <row r="51" spans="1:8">
      <c r="A51" s="5"/>
      <c r="B51" s="5"/>
      <c r="C51" s="5"/>
      <c r="D51" s="5"/>
      <c r="E51" s="6"/>
      <c r="G51" s="11"/>
      <c r="H51" s="11"/>
    </row>
    <row r="52" spans="1:8">
      <c r="A52" s="5"/>
      <c r="B52" s="5"/>
      <c r="C52" s="5"/>
      <c r="D52" s="5"/>
      <c r="E52" s="6"/>
      <c r="G52" s="11"/>
      <c r="H52" s="11"/>
    </row>
    <row r="53" spans="1:8">
      <c r="A53" s="42" t="s">
        <v>18</v>
      </c>
      <c r="B53" s="42"/>
      <c r="C53" s="42"/>
      <c r="D53" s="42"/>
      <c r="E53" s="42"/>
      <c r="G53" s="11"/>
      <c r="H53" s="11"/>
    </row>
    <row r="54" spans="1:8">
      <c r="A54" s="5"/>
      <c r="B54" s="5"/>
      <c r="C54" s="5"/>
      <c r="D54" s="5"/>
      <c r="E54" s="6"/>
      <c r="G54" s="11"/>
      <c r="H54" s="11"/>
    </row>
    <row r="55" spans="1:8">
      <c r="A55" s="5" t="s">
        <v>50</v>
      </c>
      <c r="B55" s="5" t="s">
        <v>51</v>
      </c>
      <c r="C55" s="5"/>
      <c r="D55" s="5"/>
      <c r="E55" s="6" t="s">
        <v>21</v>
      </c>
      <c r="G55" s="11"/>
      <c r="H55" s="11"/>
    </row>
    <row r="56" spans="1:8">
      <c r="A56" s="5"/>
      <c r="B56" s="5"/>
      <c r="C56" s="5"/>
      <c r="D56" s="5"/>
      <c r="E56" s="6" t="s">
        <v>23</v>
      </c>
      <c r="G56" s="11"/>
      <c r="H56" s="11"/>
    </row>
    <row r="57" spans="1:8">
      <c r="A57" s="5"/>
      <c r="B57" s="5"/>
      <c r="C57" s="5"/>
      <c r="D57" s="5"/>
      <c r="E57" s="6"/>
      <c r="G57" s="11"/>
      <c r="H57" s="11"/>
    </row>
    <row r="58" spans="1:8">
      <c r="A58" s="5" t="s">
        <v>19</v>
      </c>
      <c r="B58" s="5" t="s">
        <v>40</v>
      </c>
      <c r="C58" s="5"/>
      <c r="D58" s="5"/>
      <c r="G58" s="11"/>
      <c r="H58" s="11"/>
    </row>
    <row r="59" spans="1:8">
      <c r="A59" s="5"/>
      <c r="B59" s="41" t="s">
        <v>83</v>
      </c>
      <c r="C59" s="41"/>
      <c r="D59" s="41"/>
      <c r="E59" s="6" t="s">
        <v>21</v>
      </c>
      <c r="G59" s="11"/>
      <c r="H59" s="11"/>
    </row>
    <row r="60" spans="1:8">
      <c r="A60" s="5"/>
      <c r="B60" s="5"/>
      <c r="C60" s="5"/>
      <c r="D60" s="5"/>
      <c r="E60" s="6" t="s">
        <v>23</v>
      </c>
      <c r="G60" s="11"/>
      <c r="H60" s="11"/>
    </row>
    <row r="61" spans="1:8">
      <c r="A61" s="5"/>
      <c r="B61" s="5"/>
      <c r="C61" s="5"/>
      <c r="D61" s="5"/>
      <c r="E61" s="6"/>
    </row>
    <row r="62" spans="1:8" ht="33" customHeight="1">
      <c r="A62" s="5" t="s">
        <v>24</v>
      </c>
      <c r="B62" s="5" t="s">
        <v>20</v>
      </c>
      <c r="C62" s="5"/>
      <c r="D62" s="5"/>
      <c r="E62" s="6" t="s">
        <v>21</v>
      </c>
    </row>
    <row r="63" spans="1:8">
      <c r="A63" s="5"/>
      <c r="B63" s="36" t="s">
        <v>22</v>
      </c>
      <c r="C63" s="36"/>
      <c r="D63" s="36"/>
      <c r="E63" s="6" t="s">
        <v>23</v>
      </c>
    </row>
    <row r="64" spans="1:8" ht="50.25" customHeight="1"/>
    <row r="66" ht="15" customHeight="1"/>
    <row r="70" ht="33" customHeight="1"/>
  </sheetData>
  <mergeCells count="12">
    <mergeCell ref="B63:D63"/>
    <mergeCell ref="A1:E1"/>
    <mergeCell ref="A2:E2"/>
    <mergeCell ref="D4:E4"/>
    <mergeCell ref="A7:E7"/>
    <mergeCell ref="A9:E9"/>
    <mergeCell ref="A44:E44"/>
    <mergeCell ref="A46:E46"/>
    <mergeCell ref="A48:E48"/>
    <mergeCell ref="A50:E50"/>
    <mergeCell ref="A53:E53"/>
    <mergeCell ref="B59:D59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8"/>
  <sheetViews>
    <sheetView topLeftCell="A31" workbookViewId="0">
      <selection activeCell="H44" sqref="H4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32.2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39" t="s">
        <v>62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0" t="s">
        <v>39</v>
      </c>
      <c r="B7" s="40"/>
      <c r="C7" s="40"/>
      <c r="D7" s="40"/>
      <c r="E7" s="40"/>
    </row>
    <row r="8" spans="1:7">
      <c r="A8" s="3"/>
      <c r="B8" s="3"/>
      <c r="C8" s="3"/>
      <c r="D8" s="3"/>
      <c r="E8" s="4"/>
    </row>
    <row r="9" spans="1:7" ht="45.75" customHeight="1">
      <c r="A9" s="40" t="s">
        <v>43</v>
      </c>
      <c r="B9" s="40"/>
      <c r="C9" s="40"/>
      <c r="D9" s="40"/>
      <c r="E9" s="40"/>
    </row>
    <row r="10" spans="1:7" ht="15.75" thickBot="1">
      <c r="A10" s="5"/>
      <c r="B10" s="5"/>
      <c r="C10" s="5"/>
      <c r="D10" s="5"/>
      <c r="E10" s="6"/>
      <c r="G10">
        <v>6235.7</v>
      </c>
    </row>
    <row r="11" spans="1:7" ht="75">
      <c r="A11" s="12" t="s">
        <v>3</v>
      </c>
      <c r="B11" s="13" t="s">
        <v>4</v>
      </c>
      <c r="C11" s="13" t="s">
        <v>5</v>
      </c>
      <c r="D11" s="14" t="s">
        <v>6</v>
      </c>
      <c r="E11" s="15" t="s">
        <v>7</v>
      </c>
    </row>
    <row r="12" spans="1:7" ht="42" customHeight="1">
      <c r="A12" s="16" t="s">
        <v>27</v>
      </c>
      <c r="B12" s="7" t="s">
        <v>8</v>
      </c>
      <c r="C12" s="7" t="s">
        <v>9</v>
      </c>
      <c r="D12" s="8" t="s">
        <v>63</v>
      </c>
      <c r="E12" s="17">
        <f>0.3*$G$10*4+0.89*2*G10</f>
        <v>18582.385999999999</v>
      </c>
    </row>
    <row r="13" spans="1:7" ht="45" customHeight="1">
      <c r="A13" s="18" t="s">
        <v>36</v>
      </c>
      <c r="B13" s="7" t="s">
        <v>37</v>
      </c>
      <c r="C13" s="7" t="s">
        <v>9</v>
      </c>
      <c r="D13" s="8">
        <v>0.34</v>
      </c>
      <c r="E13" s="17">
        <f t="shared" ref="E13:E21" si="0">D13*$G$10*6</f>
        <v>12720.828</v>
      </c>
    </row>
    <row r="14" spans="1:7" ht="54.75" customHeight="1">
      <c r="A14" s="18" t="s">
        <v>26</v>
      </c>
      <c r="B14" s="7" t="s">
        <v>8</v>
      </c>
      <c r="C14" s="7" t="s">
        <v>9</v>
      </c>
      <c r="D14" s="8" t="s">
        <v>64</v>
      </c>
      <c r="E14" s="17">
        <f>0.67*$G$10*4+1.1*G10*2</f>
        <v>30430.216</v>
      </c>
    </row>
    <row r="15" spans="1:7" ht="38.25">
      <c r="A15" s="18" t="s">
        <v>25</v>
      </c>
      <c r="B15" s="7" t="s">
        <v>8</v>
      </c>
      <c r="C15" s="7" t="s">
        <v>9</v>
      </c>
      <c r="D15" s="8" t="s">
        <v>65</v>
      </c>
      <c r="E15" s="17">
        <f>1.04*$G$10*4+1.05*2*G10</f>
        <v>39035.481999999996</v>
      </c>
    </row>
    <row r="16" spans="1:7" ht="51">
      <c r="A16" s="18" t="s">
        <v>32</v>
      </c>
      <c r="B16" s="7" t="s">
        <v>37</v>
      </c>
      <c r="C16" s="7" t="s">
        <v>9</v>
      </c>
      <c r="D16" s="8" t="s">
        <v>66</v>
      </c>
      <c r="E16" s="17">
        <f>0.06*$G$10*4+0.07*2*G10</f>
        <v>2369.5659999999998</v>
      </c>
      <c r="G16" s="11"/>
    </row>
    <row r="17" spans="1:8">
      <c r="A17" s="19" t="s">
        <v>11</v>
      </c>
      <c r="B17" s="7" t="s">
        <v>37</v>
      </c>
      <c r="C17" s="7" t="s">
        <v>9</v>
      </c>
      <c r="D17" s="30">
        <f>E17/6/G10</f>
        <v>0.1242843626216784</v>
      </c>
      <c r="E17" s="17">
        <v>4650</v>
      </c>
      <c r="G17" s="11"/>
    </row>
    <row r="18" spans="1:8" ht="25.5">
      <c r="A18" s="19" t="s">
        <v>10</v>
      </c>
      <c r="B18" s="7" t="s">
        <v>37</v>
      </c>
      <c r="C18" s="7" t="s">
        <v>9</v>
      </c>
      <c r="D18" s="7" t="s">
        <v>67</v>
      </c>
      <c r="E18" s="17">
        <f>3.93*$G$10*4+5.22*2*G10</f>
        <v>163125.91199999998</v>
      </c>
    </row>
    <row r="19" spans="1:8" ht="25.5">
      <c r="A19" s="18" t="s">
        <v>33</v>
      </c>
      <c r="B19" s="7" t="s">
        <v>37</v>
      </c>
      <c r="C19" s="7" t="s">
        <v>9</v>
      </c>
      <c r="D19" s="7">
        <v>0.52</v>
      </c>
      <c r="E19" s="17">
        <f>D19*$G$10*5</f>
        <v>16212.82</v>
      </c>
    </row>
    <row r="20" spans="1:8">
      <c r="A20" s="19" t="s">
        <v>28</v>
      </c>
      <c r="B20" s="7" t="s">
        <v>8</v>
      </c>
      <c r="C20" s="7" t="s">
        <v>9</v>
      </c>
      <c r="D20" s="8">
        <v>3.48</v>
      </c>
      <c r="E20" s="17">
        <f t="shared" si="0"/>
        <v>130201.416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7">
        <f t="shared" si="0"/>
        <v>36665.915999999997</v>
      </c>
    </row>
    <row r="22" spans="1:8" ht="25.5">
      <c r="A22" s="18" t="s">
        <v>34</v>
      </c>
      <c r="B22" s="7" t="s">
        <v>37</v>
      </c>
      <c r="C22" s="7" t="s">
        <v>9</v>
      </c>
      <c r="D22" s="9" t="s">
        <v>68</v>
      </c>
      <c r="E22" s="17">
        <f>0.3*$G$10*4+0.32*2*G10</f>
        <v>11473.687999999998</v>
      </c>
      <c r="G22" s="11"/>
    </row>
    <row r="23" spans="1:8" ht="25.5">
      <c r="A23" s="18" t="s">
        <v>31</v>
      </c>
      <c r="B23" s="7" t="s">
        <v>8</v>
      </c>
      <c r="C23" s="7" t="s">
        <v>9</v>
      </c>
      <c r="D23" s="31">
        <f>E23/6/G10</f>
        <v>1.9611318697179145</v>
      </c>
      <c r="E23" s="33">
        <v>73374.179999999993</v>
      </c>
      <c r="G23" s="11"/>
    </row>
    <row r="24" spans="1:8" ht="25.5">
      <c r="A24" s="19" t="s">
        <v>14</v>
      </c>
      <c r="B24" s="7" t="s">
        <v>13</v>
      </c>
      <c r="C24" s="7" t="s">
        <v>9</v>
      </c>
      <c r="D24" s="7">
        <v>0.35</v>
      </c>
      <c r="E24" s="17">
        <f>D24*$G$10*6</f>
        <v>13094.97</v>
      </c>
    </row>
    <row r="25" spans="1:8" ht="25.5">
      <c r="A25" s="19" t="s">
        <v>15</v>
      </c>
      <c r="B25" s="7" t="s">
        <v>8</v>
      </c>
      <c r="C25" s="7" t="s">
        <v>9</v>
      </c>
      <c r="D25" s="7" t="s">
        <v>69</v>
      </c>
      <c r="E25" s="17">
        <f>1.19*$G$10*4+1.47*2*G10</f>
        <v>48014.89</v>
      </c>
    </row>
    <row r="26" spans="1:8">
      <c r="A26" s="18" t="s">
        <v>29</v>
      </c>
      <c r="B26" s="7" t="s">
        <v>8</v>
      </c>
      <c r="C26" s="7" t="s">
        <v>9</v>
      </c>
      <c r="D26" s="7">
        <v>2.2999999999999998</v>
      </c>
      <c r="E26" s="17">
        <f t="shared" ref="E26:E27" si="1">D26*$G$10*6</f>
        <v>86052.659999999989</v>
      </c>
      <c r="G26" s="11"/>
      <c r="H26" s="11"/>
    </row>
    <row r="27" spans="1:8" ht="25.5">
      <c r="A27" s="18" t="s">
        <v>30</v>
      </c>
      <c r="B27" s="7" t="s">
        <v>35</v>
      </c>
      <c r="C27" s="7" t="s">
        <v>9</v>
      </c>
      <c r="D27" s="7">
        <v>0.18</v>
      </c>
      <c r="E27" s="17">
        <f t="shared" si="1"/>
        <v>6734.5559999999996</v>
      </c>
      <c r="G27" s="11"/>
      <c r="H27" s="11"/>
    </row>
    <row r="28" spans="1:8">
      <c r="A28" s="18" t="s">
        <v>44</v>
      </c>
      <c r="B28" s="7" t="s">
        <v>37</v>
      </c>
      <c r="C28" s="7" t="s">
        <v>9</v>
      </c>
      <c r="D28" s="7" t="s">
        <v>70</v>
      </c>
      <c r="E28" s="17">
        <f>2.18*$G$10*4+3.66*2*G10</f>
        <v>100020.628</v>
      </c>
      <c r="G28" s="11"/>
      <c r="H28" s="11"/>
    </row>
    <row r="29" spans="1:8" ht="14.25" customHeight="1">
      <c r="A29" s="18" t="s">
        <v>41</v>
      </c>
      <c r="B29" s="7" t="s">
        <v>45</v>
      </c>
      <c r="C29" s="7" t="s">
        <v>38</v>
      </c>
      <c r="D29" s="7" t="s">
        <v>48</v>
      </c>
      <c r="E29" s="24">
        <v>49444.97</v>
      </c>
      <c r="G29" s="11"/>
      <c r="H29" s="11"/>
    </row>
    <row r="30" spans="1:8">
      <c r="A30" s="18" t="s">
        <v>42</v>
      </c>
      <c r="B30" s="7" t="s">
        <v>45</v>
      </c>
      <c r="C30" s="7" t="s">
        <v>38</v>
      </c>
      <c r="D30" s="7" t="s">
        <v>48</v>
      </c>
      <c r="E30" s="24">
        <v>76867.44</v>
      </c>
      <c r="G30" s="11"/>
      <c r="H30" s="11"/>
    </row>
    <row r="31" spans="1:8">
      <c r="A31" s="27" t="s">
        <v>54</v>
      </c>
      <c r="B31" s="28" t="s">
        <v>57</v>
      </c>
      <c r="C31" s="7" t="s">
        <v>38</v>
      </c>
      <c r="D31" s="28" t="s">
        <v>49</v>
      </c>
      <c r="E31" s="29">
        <v>1200</v>
      </c>
      <c r="G31" s="11"/>
      <c r="H31" s="11"/>
    </row>
    <row r="32" spans="1:8">
      <c r="A32" s="27" t="s">
        <v>55</v>
      </c>
      <c r="B32" s="28" t="s">
        <v>58</v>
      </c>
      <c r="C32" s="7" t="s">
        <v>38</v>
      </c>
      <c r="D32" s="28" t="s">
        <v>49</v>
      </c>
      <c r="E32" s="29">
        <v>9180</v>
      </c>
      <c r="G32" s="11"/>
      <c r="H32" s="11"/>
    </row>
    <row r="33" spans="1:8">
      <c r="A33" s="27" t="s">
        <v>56</v>
      </c>
      <c r="B33" s="28" t="s">
        <v>57</v>
      </c>
      <c r="C33" s="7" t="s">
        <v>38</v>
      </c>
      <c r="D33" s="28" t="s">
        <v>49</v>
      </c>
      <c r="E33" s="29">
        <v>15000</v>
      </c>
      <c r="G33" s="11"/>
      <c r="H33" s="11"/>
    </row>
    <row r="34" spans="1:8">
      <c r="A34" s="27" t="s">
        <v>59</v>
      </c>
      <c r="B34" s="28" t="s">
        <v>57</v>
      </c>
      <c r="C34" s="7" t="s">
        <v>38</v>
      </c>
      <c r="D34" s="28" t="s">
        <v>49</v>
      </c>
      <c r="E34" s="29">
        <v>6078</v>
      </c>
      <c r="G34" s="11"/>
      <c r="H34" s="11"/>
    </row>
    <row r="35" spans="1:8">
      <c r="A35" s="27" t="s">
        <v>60</v>
      </c>
      <c r="B35" s="28" t="s">
        <v>57</v>
      </c>
      <c r="C35" s="7" t="s">
        <v>38</v>
      </c>
      <c r="D35" s="28" t="s">
        <v>49</v>
      </c>
      <c r="E35" s="29">
        <v>7204</v>
      </c>
      <c r="G35" s="11"/>
      <c r="H35" s="11"/>
    </row>
    <row r="36" spans="1:8">
      <c r="A36" s="27" t="s">
        <v>55</v>
      </c>
      <c r="B36" s="28" t="s">
        <v>57</v>
      </c>
      <c r="C36" s="7" t="s">
        <v>38</v>
      </c>
      <c r="D36" s="28" t="s">
        <v>49</v>
      </c>
      <c r="E36" s="29">
        <v>12440</v>
      </c>
      <c r="G36" s="11"/>
      <c r="H36" s="11"/>
    </row>
    <row r="37" spans="1:8">
      <c r="A37" s="27" t="s">
        <v>72</v>
      </c>
      <c r="B37" s="28" t="s">
        <v>73</v>
      </c>
      <c r="C37" s="7" t="s">
        <v>38</v>
      </c>
      <c r="D37" s="28" t="s">
        <v>49</v>
      </c>
      <c r="E37" s="29">
        <v>1540</v>
      </c>
      <c r="G37" s="11"/>
      <c r="H37" s="11"/>
    </row>
    <row r="38" spans="1:8">
      <c r="A38" s="27" t="s">
        <v>55</v>
      </c>
      <c r="B38" s="28" t="s">
        <v>71</v>
      </c>
      <c r="C38" s="7" t="s">
        <v>38</v>
      </c>
      <c r="D38" s="28" t="s">
        <v>49</v>
      </c>
      <c r="E38" s="29">
        <v>29750</v>
      </c>
      <c r="G38" s="11"/>
      <c r="H38" s="11"/>
    </row>
    <row r="39" spans="1:8">
      <c r="A39" s="27" t="s">
        <v>74</v>
      </c>
      <c r="B39" s="28" t="s">
        <v>75</v>
      </c>
      <c r="C39" s="7" t="s">
        <v>38</v>
      </c>
      <c r="D39" s="28" t="s">
        <v>49</v>
      </c>
      <c r="E39" s="29">
        <v>1688</v>
      </c>
      <c r="G39" s="11"/>
      <c r="H39" s="11"/>
    </row>
    <row r="40" spans="1:8" ht="19.5" thickBot="1">
      <c r="A40" s="20" t="s">
        <v>16</v>
      </c>
      <c r="B40" s="21"/>
      <c r="C40" s="25" t="s">
        <v>38</v>
      </c>
      <c r="D40" s="22"/>
      <c r="E40" s="23">
        <f>SUM(E12:E39)</f>
        <v>1003152.524</v>
      </c>
      <c r="G40" s="11"/>
      <c r="H40" s="11"/>
    </row>
    <row r="41" spans="1:8">
      <c r="A41" s="5"/>
      <c r="B41" s="5"/>
      <c r="C41" s="5"/>
      <c r="D41" s="5"/>
      <c r="E41" s="6"/>
      <c r="G41" s="11"/>
      <c r="H41" s="11"/>
    </row>
    <row r="42" spans="1:8" ht="36" customHeight="1">
      <c r="A42" s="40" t="s">
        <v>76</v>
      </c>
      <c r="B42" s="40"/>
      <c r="C42" s="40"/>
      <c r="D42" s="40"/>
      <c r="E42" s="40"/>
      <c r="G42" s="11"/>
      <c r="H42" s="11"/>
    </row>
    <row r="43" spans="1:8">
      <c r="A43" s="5"/>
      <c r="B43" s="5"/>
      <c r="C43" s="5"/>
      <c r="D43" s="5"/>
      <c r="E43" s="6"/>
      <c r="G43" s="11"/>
      <c r="H43" s="11"/>
    </row>
    <row r="44" spans="1:8">
      <c r="A44" s="40" t="s">
        <v>46</v>
      </c>
      <c r="B44" s="40"/>
      <c r="C44" s="40"/>
      <c r="D44" s="40"/>
      <c r="E44" s="40"/>
      <c r="G44" s="11"/>
      <c r="H44" s="11"/>
    </row>
    <row r="45" spans="1:8">
      <c r="A45" s="5"/>
      <c r="B45" s="5"/>
      <c r="C45" s="5"/>
      <c r="D45" s="5"/>
      <c r="E45" s="6"/>
      <c r="G45" s="11"/>
      <c r="H45" s="11"/>
    </row>
    <row r="46" spans="1:8">
      <c r="A46" s="41" t="s">
        <v>47</v>
      </c>
      <c r="B46" s="41"/>
      <c r="C46" s="41"/>
      <c r="D46" s="41"/>
      <c r="E46" s="41"/>
      <c r="G46" s="11"/>
      <c r="H46" s="11"/>
    </row>
    <row r="47" spans="1:8">
      <c r="A47" s="5"/>
      <c r="B47" s="5"/>
      <c r="C47" s="5"/>
      <c r="D47" s="5"/>
      <c r="E47" s="6"/>
      <c r="G47" s="11"/>
      <c r="H47" s="11"/>
    </row>
    <row r="48" spans="1:8">
      <c r="A48" s="40" t="s">
        <v>17</v>
      </c>
      <c r="B48" s="40"/>
      <c r="C48" s="40"/>
      <c r="D48" s="40"/>
      <c r="E48" s="40"/>
      <c r="G48" s="11"/>
      <c r="H48" s="11"/>
    </row>
    <row r="49" spans="1:8">
      <c r="A49" s="5"/>
      <c r="B49" s="5"/>
      <c r="C49" s="5"/>
      <c r="D49" s="5"/>
      <c r="E49" s="6"/>
      <c r="G49" s="11"/>
      <c r="H49" s="11"/>
    </row>
    <row r="50" spans="1:8">
      <c r="A50" s="5"/>
      <c r="B50" s="5"/>
      <c r="C50" s="5"/>
      <c r="D50" s="5"/>
      <c r="E50" s="6"/>
      <c r="G50" s="11"/>
      <c r="H50" s="11"/>
    </row>
    <row r="51" spans="1:8">
      <c r="A51" s="42" t="s">
        <v>18</v>
      </c>
      <c r="B51" s="42"/>
      <c r="C51" s="42"/>
      <c r="D51" s="42"/>
      <c r="E51" s="42"/>
      <c r="G51" s="11"/>
      <c r="H51" s="11"/>
    </row>
    <row r="52" spans="1:8">
      <c r="A52" s="5"/>
      <c r="B52" s="5"/>
      <c r="C52" s="5"/>
      <c r="D52" s="5"/>
      <c r="E52" s="6"/>
      <c r="G52" s="11"/>
      <c r="H52" s="11"/>
    </row>
    <row r="53" spans="1:8">
      <c r="A53" s="5" t="s">
        <v>50</v>
      </c>
      <c r="B53" s="5" t="s">
        <v>51</v>
      </c>
      <c r="C53" s="5"/>
      <c r="D53" s="5"/>
      <c r="E53" s="6" t="s">
        <v>21</v>
      </c>
      <c r="G53" s="11"/>
      <c r="H53" s="11"/>
    </row>
    <row r="54" spans="1:8">
      <c r="A54" s="5"/>
      <c r="B54" s="5"/>
      <c r="C54" s="5"/>
      <c r="D54" s="5"/>
      <c r="E54" s="6" t="s">
        <v>23</v>
      </c>
      <c r="G54" s="11"/>
      <c r="H54" s="11"/>
    </row>
    <row r="55" spans="1:8">
      <c r="A55" s="5"/>
      <c r="B55" s="5"/>
      <c r="C55" s="5"/>
      <c r="D55" s="5"/>
      <c r="E55" s="6"/>
      <c r="G55" s="11"/>
      <c r="H55" s="11"/>
    </row>
    <row r="56" spans="1:8">
      <c r="A56" s="5" t="s">
        <v>19</v>
      </c>
      <c r="B56" s="5" t="s">
        <v>40</v>
      </c>
      <c r="C56" s="5"/>
      <c r="D56" s="5"/>
      <c r="G56" s="11"/>
      <c r="H56" s="11"/>
    </row>
    <row r="57" spans="1:8">
      <c r="A57" s="5"/>
      <c r="B57" s="41" t="s">
        <v>52</v>
      </c>
      <c r="C57" s="41"/>
      <c r="D57" s="41"/>
      <c r="E57" s="6" t="s">
        <v>21</v>
      </c>
      <c r="G57" s="11"/>
      <c r="H57" s="11"/>
    </row>
    <row r="58" spans="1:8">
      <c r="A58" s="5"/>
      <c r="B58" s="5"/>
      <c r="C58" s="5"/>
      <c r="D58" s="5"/>
      <c r="E58" s="6" t="s">
        <v>23</v>
      </c>
      <c r="G58" s="11"/>
      <c r="H58" s="11"/>
    </row>
    <row r="59" spans="1:8">
      <c r="A59" s="5"/>
      <c r="B59" s="5"/>
      <c r="C59" s="5"/>
      <c r="D59" s="5"/>
      <c r="E59" s="6"/>
    </row>
    <row r="60" spans="1:8" ht="33" customHeight="1">
      <c r="A60" s="5" t="s">
        <v>24</v>
      </c>
      <c r="B60" s="5" t="s">
        <v>20</v>
      </c>
      <c r="C60" s="5"/>
      <c r="D60" s="5"/>
      <c r="E60" s="6" t="s">
        <v>21</v>
      </c>
    </row>
    <row r="61" spans="1:8">
      <c r="A61" s="5"/>
      <c r="B61" s="36" t="s">
        <v>22</v>
      </c>
      <c r="C61" s="36"/>
      <c r="D61" s="36"/>
      <c r="E61" s="6" t="s">
        <v>23</v>
      </c>
    </row>
    <row r="62" spans="1:8" ht="50.25" customHeight="1"/>
    <row r="64" spans="1:8" ht="15" customHeight="1"/>
    <row r="68" ht="33" customHeight="1"/>
  </sheetData>
  <mergeCells count="12">
    <mergeCell ref="B61:D61"/>
    <mergeCell ref="A1:E1"/>
    <mergeCell ref="A2:E2"/>
    <mergeCell ref="D4:E4"/>
    <mergeCell ref="A7:E7"/>
    <mergeCell ref="A9:E9"/>
    <mergeCell ref="A42:E42"/>
    <mergeCell ref="A44:E44"/>
    <mergeCell ref="A46:E46"/>
    <mergeCell ref="A48:E48"/>
    <mergeCell ref="A51:E51"/>
    <mergeCell ref="B57:D5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5"/>
  <sheetViews>
    <sheetView topLeftCell="A16" workbookViewId="0">
      <selection activeCell="E30" sqref="E30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0" customWidth="1"/>
    <col min="7" max="7" width="11.140625" customWidth="1"/>
    <col min="8" max="8" width="10" bestFit="1" customWidth="1"/>
  </cols>
  <sheetData>
    <row r="1" spans="1:7" ht="15.75">
      <c r="A1" s="37" t="s">
        <v>0</v>
      </c>
      <c r="B1" s="37"/>
      <c r="C1" s="37"/>
      <c r="D1" s="37"/>
      <c r="E1" s="37"/>
    </row>
    <row r="2" spans="1:7" ht="32.25" customHeight="1">
      <c r="A2" s="38" t="s">
        <v>1</v>
      </c>
      <c r="B2" s="38"/>
      <c r="C2" s="38"/>
      <c r="D2" s="38"/>
      <c r="E2" s="38"/>
    </row>
    <row r="3" spans="1:7">
      <c r="A3" s="1"/>
      <c r="B3" s="1"/>
      <c r="C3" s="1"/>
      <c r="D3" s="1"/>
      <c r="E3" s="2"/>
    </row>
    <row r="4" spans="1:7">
      <c r="A4" s="26" t="s">
        <v>2</v>
      </c>
      <c r="B4" s="1"/>
      <c r="C4" s="1"/>
      <c r="D4" s="39" t="s">
        <v>53</v>
      </c>
      <c r="E4" s="39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40" t="s">
        <v>39</v>
      </c>
      <c r="B7" s="40"/>
      <c r="C7" s="40"/>
      <c r="D7" s="40"/>
      <c r="E7" s="40"/>
    </row>
    <row r="8" spans="1:7">
      <c r="A8" s="3"/>
      <c r="B8" s="3"/>
      <c r="C8" s="3"/>
      <c r="D8" s="3"/>
      <c r="E8" s="4"/>
    </row>
    <row r="9" spans="1:7" ht="45.75" customHeight="1">
      <c r="A9" s="40" t="s">
        <v>43</v>
      </c>
      <c r="B9" s="40"/>
      <c r="C9" s="40"/>
      <c r="D9" s="40"/>
      <c r="E9" s="40"/>
    </row>
    <row r="10" spans="1:7" ht="15.75" thickBot="1">
      <c r="A10" s="5"/>
      <c r="B10" s="5"/>
      <c r="C10" s="5"/>
      <c r="D10" s="5"/>
      <c r="E10" s="6"/>
      <c r="G10">
        <v>6235.7</v>
      </c>
    </row>
    <row r="11" spans="1:7" ht="75">
      <c r="A11" s="12" t="s">
        <v>3</v>
      </c>
      <c r="B11" s="13" t="s">
        <v>4</v>
      </c>
      <c r="C11" s="13" t="s">
        <v>5</v>
      </c>
      <c r="D11" s="14" t="s">
        <v>6</v>
      </c>
      <c r="E11" s="15" t="s">
        <v>7</v>
      </c>
    </row>
    <row r="12" spans="1:7" ht="42" customHeight="1">
      <c r="A12" s="16" t="s">
        <v>27</v>
      </c>
      <c r="B12" s="7" t="s">
        <v>8</v>
      </c>
      <c r="C12" s="7" t="s">
        <v>9</v>
      </c>
      <c r="D12" s="8">
        <v>0.3</v>
      </c>
      <c r="E12" s="17">
        <f>D12*$G$10*3</f>
        <v>5612.1299999999992</v>
      </c>
    </row>
    <row r="13" spans="1:7" ht="45" customHeight="1">
      <c r="A13" s="18" t="s">
        <v>36</v>
      </c>
      <c r="B13" s="7" t="s">
        <v>37</v>
      </c>
      <c r="C13" s="7" t="s">
        <v>9</v>
      </c>
      <c r="D13" s="8">
        <v>0.34</v>
      </c>
      <c r="E13" s="17">
        <f t="shared" ref="E13:E28" si="0">D13*$G$10*3</f>
        <v>6360.4139999999998</v>
      </c>
    </row>
    <row r="14" spans="1:7" ht="54.75" customHeight="1">
      <c r="A14" s="18" t="s">
        <v>26</v>
      </c>
      <c r="B14" s="7" t="s">
        <v>8</v>
      </c>
      <c r="C14" s="7" t="s">
        <v>9</v>
      </c>
      <c r="D14" s="8">
        <v>0.67</v>
      </c>
      <c r="E14" s="17">
        <f t="shared" si="0"/>
        <v>12533.757</v>
      </c>
    </row>
    <row r="15" spans="1:7" ht="38.25">
      <c r="A15" s="18" t="s">
        <v>25</v>
      </c>
      <c r="B15" s="7" t="s">
        <v>8</v>
      </c>
      <c r="C15" s="7" t="s">
        <v>9</v>
      </c>
      <c r="D15" s="8">
        <v>1.04</v>
      </c>
      <c r="E15" s="17">
        <f t="shared" si="0"/>
        <v>19455.383999999998</v>
      </c>
    </row>
    <row r="16" spans="1:7" ht="51">
      <c r="A16" s="18" t="s">
        <v>32</v>
      </c>
      <c r="B16" s="7" t="s">
        <v>37</v>
      </c>
      <c r="C16" s="7" t="s">
        <v>9</v>
      </c>
      <c r="D16" s="8">
        <v>0.06</v>
      </c>
      <c r="E16" s="17">
        <f t="shared" si="0"/>
        <v>1122.4259999999999</v>
      </c>
      <c r="G16" s="11"/>
    </row>
    <row r="17" spans="1:8">
      <c r="A17" s="19" t="s">
        <v>11</v>
      </c>
      <c r="B17" s="7" t="s">
        <v>37</v>
      </c>
      <c r="C17" s="7" t="s">
        <v>9</v>
      </c>
      <c r="D17" s="30">
        <v>0.1</v>
      </c>
      <c r="E17" s="17">
        <f t="shared" si="0"/>
        <v>1870.71</v>
      </c>
      <c r="G17" s="11"/>
    </row>
    <row r="18" spans="1:8" ht="25.5">
      <c r="A18" s="19" t="s">
        <v>10</v>
      </c>
      <c r="B18" s="7" t="s">
        <v>37</v>
      </c>
      <c r="C18" s="7" t="s">
        <v>9</v>
      </c>
      <c r="D18" s="7">
        <v>3.93</v>
      </c>
      <c r="E18" s="17">
        <f t="shared" si="0"/>
        <v>73518.902999999991</v>
      </c>
    </row>
    <row r="19" spans="1:8" ht="25.5">
      <c r="A19" s="18" t="s">
        <v>33</v>
      </c>
      <c r="B19" s="7" t="s">
        <v>37</v>
      </c>
      <c r="C19" s="7" t="s">
        <v>9</v>
      </c>
      <c r="D19" s="7">
        <v>0.52</v>
      </c>
      <c r="E19" s="17">
        <f t="shared" si="0"/>
        <v>9727.6919999999991</v>
      </c>
    </row>
    <row r="20" spans="1:8">
      <c r="A20" s="19" t="s">
        <v>28</v>
      </c>
      <c r="B20" s="7" t="s">
        <v>8</v>
      </c>
      <c r="C20" s="7" t="s">
        <v>9</v>
      </c>
      <c r="D20" s="8">
        <v>3.48</v>
      </c>
      <c r="E20" s="17">
        <f t="shared" si="0"/>
        <v>65100.707999999999</v>
      </c>
    </row>
    <row r="21" spans="1:8" ht="25.5">
      <c r="A21" s="19" t="s">
        <v>12</v>
      </c>
      <c r="B21" s="7" t="s">
        <v>13</v>
      </c>
      <c r="C21" s="7" t="s">
        <v>9</v>
      </c>
      <c r="D21" s="8">
        <v>0.98</v>
      </c>
      <c r="E21" s="17">
        <f t="shared" si="0"/>
        <v>18332.957999999999</v>
      </c>
    </row>
    <row r="22" spans="1:8" ht="25.5">
      <c r="A22" s="18" t="s">
        <v>34</v>
      </c>
      <c r="B22" s="7" t="s">
        <v>37</v>
      </c>
      <c r="C22" s="7" t="s">
        <v>9</v>
      </c>
      <c r="D22" s="9">
        <v>0.3</v>
      </c>
      <c r="E22" s="17">
        <f t="shared" si="0"/>
        <v>5612.1299999999992</v>
      </c>
      <c r="G22" s="11"/>
    </row>
    <row r="23" spans="1:8" ht="25.5">
      <c r="A23" s="18" t="s">
        <v>31</v>
      </c>
      <c r="B23" s="7" t="s">
        <v>8</v>
      </c>
      <c r="C23" s="7" t="s">
        <v>9</v>
      </c>
      <c r="D23" s="31">
        <f>E23/3/G10</f>
        <v>1.9611318697179145</v>
      </c>
      <c r="E23" s="17">
        <v>36687.089999999997</v>
      </c>
      <c r="G23" s="11"/>
    </row>
    <row r="24" spans="1:8" ht="25.5">
      <c r="A24" s="19" t="s">
        <v>14</v>
      </c>
      <c r="B24" s="7" t="s">
        <v>13</v>
      </c>
      <c r="C24" s="7" t="s">
        <v>9</v>
      </c>
      <c r="D24" s="7">
        <v>0.35</v>
      </c>
      <c r="E24" s="17">
        <f t="shared" si="0"/>
        <v>6547.4849999999997</v>
      </c>
    </row>
    <row r="25" spans="1:8" ht="25.5">
      <c r="A25" s="19" t="s">
        <v>15</v>
      </c>
      <c r="B25" s="7" t="s">
        <v>8</v>
      </c>
      <c r="C25" s="7" t="s">
        <v>9</v>
      </c>
      <c r="D25" s="7">
        <v>1.19</v>
      </c>
      <c r="E25" s="17">
        <f t="shared" si="0"/>
        <v>22261.448999999997</v>
      </c>
    </row>
    <row r="26" spans="1:8">
      <c r="A26" s="18" t="s">
        <v>29</v>
      </c>
      <c r="B26" s="7" t="s">
        <v>8</v>
      </c>
      <c r="C26" s="7" t="s">
        <v>9</v>
      </c>
      <c r="D26" s="7">
        <v>2.2999999999999998</v>
      </c>
      <c r="E26" s="17">
        <f t="shared" si="0"/>
        <v>43026.329999999994</v>
      </c>
      <c r="G26" s="11"/>
      <c r="H26" s="11"/>
    </row>
    <row r="27" spans="1:8" ht="25.5">
      <c r="A27" s="18" t="s">
        <v>30</v>
      </c>
      <c r="B27" s="7" t="s">
        <v>35</v>
      </c>
      <c r="C27" s="7" t="s">
        <v>9</v>
      </c>
      <c r="D27" s="7">
        <v>0.18</v>
      </c>
      <c r="E27" s="17">
        <f t="shared" si="0"/>
        <v>3367.2779999999998</v>
      </c>
      <c r="G27" s="11"/>
      <c r="H27" s="11"/>
    </row>
    <row r="28" spans="1:8">
      <c r="A28" s="18" t="s">
        <v>44</v>
      </c>
      <c r="B28" s="7" t="s">
        <v>37</v>
      </c>
      <c r="C28" s="7" t="s">
        <v>9</v>
      </c>
      <c r="D28" s="7">
        <v>2.1800000000000002</v>
      </c>
      <c r="E28" s="17">
        <f t="shared" si="0"/>
        <v>40781.478000000003</v>
      </c>
      <c r="G28" s="11"/>
      <c r="H28" s="11"/>
    </row>
    <row r="29" spans="1:8" ht="14.25" customHeight="1">
      <c r="A29" s="18" t="s">
        <v>41</v>
      </c>
      <c r="B29" s="7" t="s">
        <v>45</v>
      </c>
      <c r="C29" s="7" t="s">
        <v>38</v>
      </c>
      <c r="D29" s="7" t="s">
        <v>48</v>
      </c>
      <c r="E29" s="24">
        <v>41658.910000000003</v>
      </c>
      <c r="G29" s="11"/>
      <c r="H29" s="11"/>
    </row>
    <row r="30" spans="1:8">
      <c r="A30" s="18" t="s">
        <v>42</v>
      </c>
      <c r="B30" s="7" t="s">
        <v>45</v>
      </c>
      <c r="C30" s="7" t="s">
        <v>38</v>
      </c>
      <c r="D30" s="7" t="s">
        <v>48</v>
      </c>
      <c r="E30" s="24">
        <v>43545</v>
      </c>
      <c r="G30" s="11"/>
      <c r="H30" s="11"/>
    </row>
    <row r="31" spans="1:8">
      <c r="A31" s="27" t="s">
        <v>54</v>
      </c>
      <c r="B31" s="28" t="s">
        <v>57</v>
      </c>
      <c r="C31" s="7" t="s">
        <v>38</v>
      </c>
      <c r="D31" s="28" t="s">
        <v>49</v>
      </c>
      <c r="E31" s="29">
        <v>1200</v>
      </c>
      <c r="G31" s="11"/>
      <c r="H31" s="11"/>
    </row>
    <row r="32" spans="1:8">
      <c r="A32" s="27" t="s">
        <v>55</v>
      </c>
      <c r="B32" s="28" t="s">
        <v>58</v>
      </c>
      <c r="C32" s="7" t="s">
        <v>38</v>
      </c>
      <c r="D32" s="28" t="s">
        <v>49</v>
      </c>
      <c r="E32" s="29">
        <v>9180</v>
      </c>
      <c r="G32" s="11"/>
      <c r="H32" s="11"/>
    </row>
    <row r="33" spans="1:8">
      <c r="A33" s="27" t="s">
        <v>56</v>
      </c>
      <c r="B33" s="28" t="s">
        <v>57</v>
      </c>
      <c r="C33" s="7" t="s">
        <v>38</v>
      </c>
      <c r="D33" s="28" t="s">
        <v>49</v>
      </c>
      <c r="E33" s="29">
        <v>15000</v>
      </c>
      <c r="G33" s="11"/>
      <c r="H33" s="11"/>
    </row>
    <row r="34" spans="1:8">
      <c r="A34" s="27" t="s">
        <v>59</v>
      </c>
      <c r="B34" s="28" t="s">
        <v>57</v>
      </c>
      <c r="C34" s="7" t="s">
        <v>38</v>
      </c>
      <c r="D34" s="28" t="s">
        <v>49</v>
      </c>
      <c r="E34" s="29">
        <v>6078</v>
      </c>
      <c r="G34" s="11"/>
      <c r="H34" s="11"/>
    </row>
    <row r="35" spans="1:8">
      <c r="A35" s="27" t="s">
        <v>60</v>
      </c>
      <c r="B35" s="28" t="s">
        <v>57</v>
      </c>
      <c r="C35" s="7" t="s">
        <v>38</v>
      </c>
      <c r="D35" s="28" t="s">
        <v>49</v>
      </c>
      <c r="E35" s="29">
        <v>7204</v>
      </c>
      <c r="G35" s="11"/>
      <c r="H35" s="11"/>
    </row>
    <row r="36" spans="1:8">
      <c r="A36" s="27" t="s">
        <v>55</v>
      </c>
      <c r="B36" s="28" t="s">
        <v>57</v>
      </c>
      <c r="C36" s="7" t="s">
        <v>38</v>
      </c>
      <c r="D36" s="28" t="s">
        <v>49</v>
      </c>
      <c r="E36" s="29">
        <v>12440</v>
      </c>
      <c r="G36" s="11"/>
      <c r="H36" s="11"/>
    </row>
    <row r="37" spans="1:8" ht="19.5" thickBot="1">
      <c r="A37" s="20" t="s">
        <v>16</v>
      </c>
      <c r="B37" s="21"/>
      <c r="C37" s="25" t="s">
        <v>38</v>
      </c>
      <c r="D37" s="22"/>
      <c r="E37" s="23">
        <f>SUM(E12:E36)</f>
        <v>508224.23200000008</v>
      </c>
      <c r="G37" s="11"/>
      <c r="H37" s="11"/>
    </row>
    <row r="38" spans="1:8">
      <c r="A38" s="5"/>
      <c r="B38" s="5"/>
      <c r="C38" s="5"/>
      <c r="D38" s="5"/>
      <c r="E38" s="6"/>
      <c r="G38" s="11"/>
      <c r="H38" s="11"/>
    </row>
    <row r="39" spans="1:8" ht="36" customHeight="1">
      <c r="A39" s="40" t="s">
        <v>61</v>
      </c>
      <c r="B39" s="40"/>
      <c r="C39" s="40"/>
      <c r="D39" s="40"/>
      <c r="E39" s="40"/>
      <c r="G39" s="11"/>
      <c r="H39" s="11"/>
    </row>
    <row r="40" spans="1:8">
      <c r="A40" s="5"/>
      <c r="B40" s="5"/>
      <c r="C40" s="5"/>
      <c r="D40" s="5"/>
      <c r="E40" s="6"/>
      <c r="G40" s="11"/>
      <c r="H40" s="11"/>
    </row>
    <row r="41" spans="1:8">
      <c r="A41" s="40" t="s">
        <v>46</v>
      </c>
      <c r="B41" s="40"/>
      <c r="C41" s="40"/>
      <c r="D41" s="40"/>
      <c r="E41" s="40"/>
      <c r="G41" s="11"/>
      <c r="H41" s="11"/>
    </row>
    <row r="42" spans="1:8">
      <c r="A42" s="5"/>
      <c r="B42" s="5"/>
      <c r="C42" s="5"/>
      <c r="D42" s="5"/>
      <c r="E42" s="6"/>
      <c r="G42" s="11"/>
      <c r="H42" s="11"/>
    </row>
    <row r="43" spans="1:8">
      <c r="A43" s="41" t="s">
        <v>47</v>
      </c>
      <c r="B43" s="41"/>
      <c r="C43" s="41"/>
      <c r="D43" s="41"/>
      <c r="E43" s="41"/>
      <c r="G43" s="11"/>
      <c r="H43" s="11"/>
    </row>
    <row r="44" spans="1:8">
      <c r="A44" s="5"/>
      <c r="B44" s="5"/>
      <c r="C44" s="5"/>
      <c r="D44" s="5"/>
      <c r="E44" s="6"/>
      <c r="G44" s="11"/>
      <c r="H44" s="11"/>
    </row>
    <row r="45" spans="1:8">
      <c r="A45" s="40" t="s">
        <v>17</v>
      </c>
      <c r="B45" s="40"/>
      <c r="C45" s="40"/>
      <c r="D45" s="40"/>
      <c r="E45" s="40"/>
      <c r="G45" s="11"/>
      <c r="H45" s="11"/>
    </row>
    <row r="46" spans="1:8">
      <c r="A46" s="5"/>
      <c r="B46" s="5"/>
      <c r="C46" s="5"/>
      <c r="D46" s="5"/>
      <c r="E46" s="6"/>
      <c r="G46" s="11"/>
      <c r="H46" s="11"/>
    </row>
    <row r="47" spans="1:8">
      <c r="A47" s="5"/>
      <c r="B47" s="5"/>
      <c r="C47" s="5"/>
      <c r="D47" s="5"/>
      <c r="E47" s="6"/>
      <c r="G47" s="11"/>
      <c r="H47" s="11"/>
    </row>
    <row r="48" spans="1:8">
      <c r="A48" s="42" t="s">
        <v>18</v>
      </c>
      <c r="B48" s="42"/>
      <c r="C48" s="42"/>
      <c r="D48" s="42"/>
      <c r="E48" s="42"/>
      <c r="G48" s="11"/>
      <c r="H48" s="11"/>
    </row>
    <row r="49" spans="1:8">
      <c r="A49" s="5"/>
      <c r="B49" s="5"/>
      <c r="C49" s="5"/>
      <c r="D49" s="5"/>
      <c r="E49" s="6"/>
      <c r="G49" s="11"/>
      <c r="H49" s="11"/>
    </row>
    <row r="50" spans="1:8">
      <c r="A50" s="5" t="s">
        <v>50</v>
      </c>
      <c r="B50" s="5" t="s">
        <v>51</v>
      </c>
      <c r="C50" s="5"/>
      <c r="D50" s="5"/>
      <c r="E50" s="6" t="s">
        <v>21</v>
      </c>
      <c r="G50" s="11"/>
      <c r="H50" s="11"/>
    </row>
    <row r="51" spans="1:8">
      <c r="A51" s="5"/>
      <c r="B51" s="5"/>
      <c r="C51" s="5"/>
      <c r="D51" s="5"/>
      <c r="E51" s="6" t="s">
        <v>23</v>
      </c>
      <c r="G51" s="11"/>
      <c r="H51" s="11"/>
    </row>
    <row r="52" spans="1:8">
      <c r="A52" s="5"/>
      <c r="B52" s="5"/>
      <c r="C52" s="5"/>
      <c r="D52" s="5"/>
      <c r="E52" s="6"/>
      <c r="G52" s="11"/>
      <c r="H52" s="11"/>
    </row>
    <row r="53" spans="1:8">
      <c r="A53" s="5" t="s">
        <v>19</v>
      </c>
      <c r="B53" s="5" t="s">
        <v>40</v>
      </c>
      <c r="C53" s="5"/>
      <c r="D53" s="5"/>
      <c r="G53" s="11"/>
      <c r="H53" s="11"/>
    </row>
    <row r="54" spans="1:8">
      <c r="A54" s="5"/>
      <c r="B54" s="41" t="s">
        <v>52</v>
      </c>
      <c r="C54" s="41"/>
      <c r="D54" s="41"/>
      <c r="E54" s="6" t="s">
        <v>21</v>
      </c>
      <c r="G54" s="11"/>
      <c r="H54" s="11"/>
    </row>
    <row r="55" spans="1:8">
      <c r="A55" s="5"/>
      <c r="B55" s="5"/>
      <c r="C55" s="5"/>
      <c r="D55" s="5"/>
      <c r="E55" s="6" t="s">
        <v>23</v>
      </c>
      <c r="G55" s="11"/>
      <c r="H55" s="11"/>
    </row>
    <row r="56" spans="1:8">
      <c r="A56" s="5"/>
      <c r="B56" s="5"/>
      <c r="C56" s="5"/>
      <c r="D56" s="5"/>
      <c r="E56" s="6"/>
    </row>
    <row r="57" spans="1:8" ht="33" customHeight="1">
      <c r="A57" s="5" t="s">
        <v>24</v>
      </c>
      <c r="B57" s="5" t="s">
        <v>20</v>
      </c>
      <c r="C57" s="5"/>
      <c r="D57" s="5"/>
      <c r="E57" s="6" t="s">
        <v>21</v>
      </c>
    </row>
    <row r="58" spans="1:8">
      <c r="A58" s="5"/>
      <c r="B58" s="36" t="s">
        <v>22</v>
      </c>
      <c r="C58" s="36"/>
      <c r="D58" s="36"/>
      <c r="E58" s="6" t="s">
        <v>23</v>
      </c>
    </row>
    <row r="59" spans="1:8" ht="50.25" customHeight="1"/>
    <row r="61" spans="1:8" ht="15" customHeight="1"/>
    <row r="65" ht="33" customHeight="1"/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2025-03-18T10:03:13Z</cp:lastPrinted>
  <dcterms:created xsi:type="dcterms:W3CDTF">2017-03-13T08:54:22Z</dcterms:created>
  <dcterms:modified xsi:type="dcterms:W3CDTF">2025-03-18T10:04:35Z</dcterms:modified>
</cp:coreProperties>
</file>