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8" r:id="rId1"/>
    <sheet name="3 кв" sheetId="17" r:id="rId2"/>
    <sheet name="2 кв" sheetId="16" r:id="rId3"/>
    <sheet name="1кв" sheetId="15" r:id="rId4"/>
  </sheets>
  <calcPr calcId="125725" iterateDelta="1E-4"/>
</workbook>
</file>

<file path=xl/calcChain.xml><?xml version="1.0" encoding="utf-8"?>
<calcChain xmlns="http://schemas.openxmlformats.org/spreadsheetml/2006/main">
  <c r="E14" i="18"/>
  <c r="E26"/>
  <c r="E25"/>
  <c r="E24"/>
  <c r="E23"/>
  <c r="E22"/>
  <c r="E21"/>
  <c r="E20"/>
  <c r="E19"/>
  <c r="E18"/>
  <c r="D17"/>
  <c r="E16"/>
  <c r="E15"/>
  <c r="E13"/>
  <c r="E29" i="17"/>
  <c r="E25"/>
  <c r="E24"/>
  <c r="E23"/>
  <c r="E22"/>
  <c r="E21"/>
  <c r="E20"/>
  <c r="E19"/>
  <c r="E18"/>
  <c r="E17"/>
  <c r="D16"/>
  <c r="E15"/>
  <c r="E14"/>
  <c r="D13"/>
  <c r="E12"/>
  <c r="E28" i="16"/>
  <c r="D16"/>
  <c r="D13"/>
  <c r="E25"/>
  <c r="E24"/>
  <c r="E22"/>
  <c r="E23"/>
  <c r="E21"/>
  <c r="E20"/>
  <c r="E19"/>
  <c r="E18"/>
  <c r="E17"/>
  <c r="E30" i="18" l="1"/>
  <c r="E15" i="16"/>
  <c r="E14"/>
  <c r="E12"/>
  <c r="E29" i="15"/>
  <c r="D13"/>
  <c r="E16"/>
  <c r="E14"/>
  <c r="E15"/>
  <c r="E17"/>
  <c r="E18"/>
  <c r="E19"/>
  <c r="E20"/>
  <c r="E21"/>
  <c r="E22"/>
  <c r="E23"/>
  <c r="E24"/>
  <c r="E25"/>
  <c r="E12"/>
</calcChain>
</file>

<file path=xl/sharedStrings.xml><?xml version="1.0" encoding="utf-8"?>
<sst xmlns="http://schemas.openxmlformats.org/spreadsheetml/2006/main" count="363" uniqueCount="72">
  <si>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</si>
  <si>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</si>
  <si>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</si>
  <si>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</si>
  <si>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</si>
  <si>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</si>
  <si>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</si>
  <si>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</si>
  <si>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</si>
  <si>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</si>
  <si>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</si>
  <si>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</si>
  <si>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</si>
  <si>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</si>
  <si>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</si>
  <si>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</si>
  <si>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</si>
  <si>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</si>
  <si>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</si>
  <si>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</si>
  <si>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</si>
  <si>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</si>
  <si>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</si>
  <si>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</si>
  <si>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</si>
  <si>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</si>
  <si>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</si>
  <si>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</si>
  <si>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</si>
  <si>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Работы, выполняемые в целях надлежащего содержания систем вентиляции и дымоудаления многоквартирных домов</t>
  </si>
  <si>
    <t>Техническое обслуживание узла учета ИТП</t>
  </si>
  <si>
    <t>Работы выполняемые в целях надлежащего содержания систем внутридомового газового оборудования в МКД</t>
  </si>
  <si>
    <t>Техническое обслуживание систем отопления</t>
  </si>
  <si>
    <t>1. Исполнителем предъявлены к приемке следующие оказанные на основании договора подряда №101у от 01.05.2015 г. услуги и выполненные работы по содержанию и текущему ремонту общего имущества в МКД расположенного по адресу ул. Мира,141:</t>
  </si>
  <si>
    <t>Уборка подъездов</t>
  </si>
  <si>
    <t>Генеральный директор ООО УК "Авантаж"</t>
  </si>
  <si>
    <t>Водоснабжение и водоотведение норматив</t>
  </si>
  <si>
    <t>Водоснабжение и водоотведение сверхнорматив</t>
  </si>
  <si>
    <t>Электроэнергия норматив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</si>
  <si>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Мира,141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</si>
  <si>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руб</t>
  </si>
  <si>
    <t>по графику</t>
  </si>
  <si>
    <t>понедельник, суббота, покос по графику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</si>
  <si>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</si>
  <si>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</si>
  <si>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ежемесячно</t>
  </si>
  <si>
    <t>тариф</t>
  </si>
  <si>
    <t>Составил:</t>
  </si>
  <si>
    <t>Начальник ПЭО Лебедева О.И</t>
  </si>
  <si>
    <t>Миткалов П.Н.</t>
  </si>
  <si>
    <t>"01" апреля 2024 г</t>
  </si>
  <si>
    <t>2. Всего за период с 01.01.2024 г по 31.03.2024 г. выполнено работ (оказанно услуг) на общую сумму 177816 (сто семьдесят семь тысяч восемьсот шестнадцать) рублей 03 коп.</t>
  </si>
  <si>
    <t>"01" июля 2024 г</t>
  </si>
  <si>
    <t>0,83/0,97</t>
  </si>
  <si>
    <t>0,77/1,1</t>
  </si>
  <si>
    <t>1,08/1,15</t>
  </si>
  <si>
    <t>0,14/0,15</t>
  </si>
  <si>
    <t>4,81/5,91</t>
  </si>
  <si>
    <t>3,48/4,15</t>
  </si>
  <si>
    <t>1,81/1,87</t>
  </si>
  <si>
    <t>1,69/1,98</t>
  </si>
  <si>
    <t>2,09/3</t>
  </si>
  <si>
    <t>2. Всего за период с 01.01.2024 г по 30.06.2024 г. выполнено работ (оказанно услуг) на общую сумму 359227 (триста пятьдесят девять тысяч двести двадцать семь) рублей 79 коп.</t>
  </si>
  <si>
    <t>Работы, выполняемые в целях надлежащего содержания систем вентиляции и дымоудаления мкд</t>
  </si>
  <si>
    <t>"01" октября  2024 г</t>
  </si>
  <si>
    <t>Ефимова Т.И.</t>
  </si>
  <si>
    <t>Поверка приборов учета</t>
  </si>
  <si>
    <t>сентябрь</t>
  </si>
  <si>
    <t>2. Всего за период с 01.01.2024 г по 30.09.2024 г. выполнено работ (оказанно услуг) на общую сумму 564669 (пятьсот шестьдесят четыре тысячи шестьсот шестьдесят девять) рублей 15 коп.</t>
  </si>
  <si>
    <t>"01" января  2024 г</t>
  </si>
  <si>
    <t>2. Всего за период с 01.01.2024 г по 31.12.2024 г. выполнено работ (оказанно услуг) на общую сумму 768607 (семьсот шестьдесят восемь тысяч шестьсот семь) рублей 11 коп.</t>
  </si>
  <si>
    <t>счет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</si>
</sst>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4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tabSelected="1" topLeftCell="A26" workbookViewId="0">
      <selection activeCell="E29" sqref="E29"/>
    </sheetView>
  </sheetViews>
  <sheetFormatPr defaultRowHeight="15"/>
  <cols>
    <col min="1" max="1" width="3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9.2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40" t="s">
        <v>69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>
      <c r="A7" s="1"/>
      <c r="B7" s="1"/>
      <c r="C7" s="1"/>
      <c r="D7" s="1"/>
      <c r="E7" s="2"/>
    </row>
    <row r="8" spans="1:7" ht="93" customHeight="1">
      <c r="A8" s="34" t="s">
        <v>39</v>
      </c>
      <c r="B8" s="34"/>
      <c r="C8" s="34"/>
      <c r="D8" s="34"/>
      <c r="E8" s="34"/>
    </row>
    <row r="9" spans="1:7">
      <c r="A9" s="3"/>
      <c r="B9" s="3"/>
      <c r="C9" s="3"/>
      <c r="D9" s="3"/>
      <c r="E9" s="4"/>
    </row>
    <row r="10" spans="1:7" ht="45.75" customHeight="1">
      <c r="A10" s="34" t="s">
        <v>33</v>
      </c>
      <c r="B10" s="34"/>
      <c r="C10" s="34"/>
      <c r="D10" s="34"/>
      <c r="E10" s="34"/>
    </row>
    <row r="11" spans="1:7" ht="15.75" thickBot="1">
      <c r="A11" s="5"/>
      <c r="B11" s="5"/>
      <c r="C11" s="5"/>
      <c r="D11" s="5"/>
      <c r="E11" s="6"/>
      <c r="G11">
        <v>2571.1999999999998</v>
      </c>
    </row>
    <row r="12" spans="1:7" ht="75">
      <c r="A12" s="18" t="s">
        <v>3</v>
      </c>
      <c r="B12" s="19" t="s">
        <v>4</v>
      </c>
      <c r="C12" s="19" t="s">
        <v>5</v>
      </c>
      <c r="D12" s="20" t="s">
        <v>6</v>
      </c>
      <c r="E12" s="21" t="s">
        <v>7</v>
      </c>
    </row>
    <row r="13" spans="1:7" ht="45.75" customHeight="1">
      <c r="A13" s="22" t="s">
        <v>27</v>
      </c>
      <c r="B13" s="8" t="s">
        <v>8</v>
      </c>
      <c r="C13" s="8" t="s">
        <v>9</v>
      </c>
      <c r="D13" s="9" t="s">
        <v>53</v>
      </c>
      <c r="E13" s="10">
        <f>0.83*$G$11*3+0.97*9*G11</f>
        <v>28848.864000000001</v>
      </c>
    </row>
    <row r="14" spans="1:7" ht="40.5" customHeight="1">
      <c r="A14" s="7" t="s">
        <v>63</v>
      </c>
      <c r="B14" s="8" t="s">
        <v>41</v>
      </c>
      <c r="C14" s="8" t="s">
        <v>9</v>
      </c>
      <c r="D14" s="29">
        <v>0.88</v>
      </c>
      <c r="E14" s="10">
        <f>G11*12*D14</f>
        <v>27151.871999999999</v>
      </c>
    </row>
    <row r="15" spans="1:7" ht="54.75" customHeight="1">
      <c r="A15" s="23" t="s">
        <v>26</v>
      </c>
      <c r="B15" s="8" t="s">
        <v>8</v>
      </c>
      <c r="C15" s="8" t="s">
        <v>9</v>
      </c>
      <c r="D15" s="9" t="s">
        <v>54</v>
      </c>
      <c r="E15" s="10">
        <f>0.77*$G$11*3+1.1*9*G11</f>
        <v>31394.351999999999</v>
      </c>
    </row>
    <row r="16" spans="1:7" ht="38.25">
      <c r="A16" s="23" t="s">
        <v>25</v>
      </c>
      <c r="B16" s="8" t="s">
        <v>8</v>
      </c>
      <c r="C16" s="8" t="s">
        <v>9</v>
      </c>
      <c r="D16" s="9" t="s">
        <v>55</v>
      </c>
      <c r="E16" s="10">
        <f>1.08*$G$11*3+1.15*9*G11</f>
        <v>34942.608</v>
      </c>
    </row>
    <row r="17" spans="1:8" ht="51">
      <c r="A17" s="7" t="s">
        <v>31</v>
      </c>
      <c r="B17" s="8" t="s">
        <v>41</v>
      </c>
      <c r="C17" s="8" t="s">
        <v>9</v>
      </c>
      <c r="D17" s="29">
        <f>E17/12/G11</f>
        <v>0.29503798485791327</v>
      </c>
      <c r="E17" s="10">
        <v>9103.2199999999993</v>
      </c>
    </row>
    <row r="18" spans="1:8">
      <c r="A18" s="7" t="s">
        <v>11</v>
      </c>
      <c r="B18" s="8" t="s">
        <v>41</v>
      </c>
      <c r="C18" s="8" t="s">
        <v>9</v>
      </c>
      <c r="D18" s="9" t="s">
        <v>56</v>
      </c>
      <c r="E18" s="10">
        <f>0.14*$G$11*3+0.15*9*G11</f>
        <v>4551.0239999999994</v>
      </c>
    </row>
    <row r="19" spans="1:8" ht="38.25">
      <c r="A19" s="7" t="s">
        <v>10</v>
      </c>
      <c r="B19" s="8" t="s">
        <v>42</v>
      </c>
      <c r="C19" s="8" t="s">
        <v>9</v>
      </c>
      <c r="D19" s="8" t="s">
        <v>57</v>
      </c>
      <c r="E19" s="10">
        <f>4.81*$G$11*3+5.91*9*G11</f>
        <v>173864.54399999999</v>
      </c>
    </row>
    <row r="20" spans="1:8">
      <c r="A20" s="7" t="s">
        <v>28</v>
      </c>
      <c r="B20" s="8" t="s">
        <v>8</v>
      </c>
      <c r="C20" s="8" t="s">
        <v>9</v>
      </c>
      <c r="D20" s="9" t="s">
        <v>58</v>
      </c>
      <c r="E20" s="10">
        <f>3.48*$G$11*3+4.15*9*G11</f>
        <v>122877.64799999999</v>
      </c>
    </row>
    <row r="21" spans="1:8" ht="25.5">
      <c r="A21" s="7" t="s">
        <v>12</v>
      </c>
      <c r="B21" s="8" t="s">
        <v>13</v>
      </c>
      <c r="C21" s="8" t="s">
        <v>9</v>
      </c>
      <c r="D21" s="9">
        <v>0.98</v>
      </c>
      <c r="E21" s="10">
        <f>D21*$G$11*12</f>
        <v>30237.311999999998</v>
      </c>
    </row>
    <row r="22" spans="1:8" ht="25.5">
      <c r="A22" s="23" t="s">
        <v>30</v>
      </c>
      <c r="B22" s="8" t="s">
        <v>41</v>
      </c>
      <c r="C22" s="8" t="s">
        <v>9</v>
      </c>
      <c r="D22" s="11">
        <v>0.76</v>
      </c>
      <c r="E22" s="10">
        <f>D22*$G$11*12</f>
        <v>23449.343999999997</v>
      </c>
    </row>
    <row r="23" spans="1:8" ht="25.5">
      <c r="A23" s="23" t="s">
        <v>32</v>
      </c>
      <c r="B23" s="8" t="s">
        <v>13</v>
      </c>
      <c r="C23" s="8" t="s">
        <v>9</v>
      </c>
      <c r="D23" s="11" t="s">
        <v>59</v>
      </c>
      <c r="E23" s="10">
        <f>1.81*$G$11*3+1.87*9*G11</f>
        <v>57234.911999999997</v>
      </c>
    </row>
    <row r="24" spans="1:8" ht="25.5">
      <c r="A24" s="7" t="s">
        <v>14</v>
      </c>
      <c r="B24" s="8" t="s">
        <v>13</v>
      </c>
      <c r="C24" s="8" t="s">
        <v>9</v>
      </c>
      <c r="D24" s="8">
        <v>0.35</v>
      </c>
      <c r="E24" s="10">
        <f>D24*$G$11*12</f>
        <v>10799.039999999997</v>
      </c>
    </row>
    <row r="25" spans="1:8">
      <c r="A25" s="7" t="s">
        <v>15</v>
      </c>
      <c r="B25" s="8" t="s">
        <v>8</v>
      </c>
      <c r="C25" s="8" t="s">
        <v>9</v>
      </c>
      <c r="D25" s="8" t="s">
        <v>60</v>
      </c>
      <c r="E25" s="10">
        <f>1.69*$G$11*3+1.98*9*G11</f>
        <v>58854.767999999996</v>
      </c>
    </row>
    <row r="26" spans="1:8">
      <c r="A26" s="23" t="s">
        <v>34</v>
      </c>
      <c r="B26" s="8" t="s">
        <v>41</v>
      </c>
      <c r="C26" s="8" t="s">
        <v>9</v>
      </c>
      <c r="D26" s="8" t="s">
        <v>61</v>
      </c>
      <c r="E26" s="10">
        <f>2.09*$G$11*3+3*9*G11</f>
        <v>85543.823999999993</v>
      </c>
    </row>
    <row r="27" spans="1:8" ht="25.5">
      <c r="A27" s="24" t="s">
        <v>36</v>
      </c>
      <c r="B27" s="25" t="s">
        <v>45</v>
      </c>
      <c r="C27" s="25" t="s">
        <v>40</v>
      </c>
      <c r="D27" s="25" t="s">
        <v>46</v>
      </c>
      <c r="E27" s="28">
        <v>34705.440000000002</v>
      </c>
    </row>
    <row r="28" spans="1:8">
      <c r="A28" s="24" t="s">
        <v>38</v>
      </c>
      <c r="B28" s="25" t="s">
        <v>45</v>
      </c>
      <c r="C28" s="25" t="s">
        <v>40</v>
      </c>
      <c r="D28" s="25" t="s">
        <v>46</v>
      </c>
      <c r="E28" s="26">
        <v>22098.38</v>
      </c>
    </row>
    <row r="29" spans="1:8">
      <c r="A29" s="24" t="s">
        <v>66</v>
      </c>
      <c r="B29" s="25" t="s">
        <v>67</v>
      </c>
      <c r="C29" s="25" t="s">
        <v>40</v>
      </c>
      <c r="D29" s="25" t="s">
        <v>71</v>
      </c>
      <c r="E29" s="26">
        <v>12949.96</v>
      </c>
    </row>
    <row r="30" spans="1:8" ht="19.5" thickBot="1">
      <c r="A30" s="12" t="s">
        <v>16</v>
      </c>
      <c r="B30" s="13"/>
      <c r="C30" s="13"/>
      <c r="D30" s="14"/>
      <c r="E30" s="15">
        <f>SUM(E13:E29)</f>
        <v>768607.11200000008</v>
      </c>
      <c r="G30" s="17"/>
      <c r="H30" s="17"/>
    </row>
    <row r="31" spans="1:8">
      <c r="A31" s="5"/>
      <c r="B31" s="5"/>
      <c r="C31" s="5"/>
      <c r="D31" s="5"/>
      <c r="E31" s="6"/>
    </row>
    <row r="32" spans="1:8" ht="33" customHeight="1">
      <c r="A32" s="34" t="s">
        <v>70</v>
      </c>
      <c r="B32" s="34"/>
      <c r="C32" s="34"/>
      <c r="D32" s="34"/>
      <c r="E32" s="34"/>
    </row>
    <row r="33" spans="1:5">
      <c r="A33" s="5"/>
      <c r="B33" s="5"/>
      <c r="C33" s="5"/>
      <c r="D33" s="5"/>
      <c r="E33" s="6"/>
    </row>
    <row r="34" spans="1:5" ht="15" customHeight="1">
      <c r="A34" s="34" t="s">
        <v>43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35" t="s">
        <v>44</v>
      </c>
      <c r="B36" s="35"/>
      <c r="C36" s="35"/>
      <c r="D36" s="35"/>
      <c r="E36" s="35"/>
    </row>
    <row r="37" spans="1:5">
      <c r="A37" s="5"/>
      <c r="B37" s="5"/>
      <c r="C37" s="5"/>
      <c r="D37" s="5"/>
      <c r="E37" s="6"/>
    </row>
    <row r="38" spans="1:5" ht="30" customHeight="1">
      <c r="A38" s="34" t="s">
        <v>17</v>
      </c>
      <c r="B38" s="34"/>
      <c r="C38" s="34"/>
      <c r="D38" s="34"/>
      <c r="E38" s="34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6" t="s">
        <v>18</v>
      </c>
      <c r="B41" s="36"/>
      <c r="C41" s="36"/>
      <c r="D41" s="36"/>
      <c r="E41" s="36"/>
    </row>
    <row r="42" spans="1:5">
      <c r="A42" s="5"/>
      <c r="B42" s="5"/>
      <c r="C42" s="5"/>
      <c r="D42" s="5"/>
      <c r="E42" s="6"/>
    </row>
    <row r="43" spans="1:5">
      <c r="A43" s="5" t="s">
        <v>47</v>
      </c>
      <c r="B43" s="5" t="s">
        <v>48</v>
      </c>
      <c r="C43" s="5"/>
      <c r="D43" s="5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19</v>
      </c>
      <c r="B46" s="5" t="s">
        <v>35</v>
      </c>
      <c r="C46" s="5"/>
      <c r="D46" s="5"/>
    </row>
    <row r="47" spans="1:5">
      <c r="A47" s="5"/>
      <c r="B47" s="35" t="s">
        <v>65</v>
      </c>
      <c r="C47" s="35"/>
      <c r="D47" s="35"/>
      <c r="E47" s="6" t="s">
        <v>21</v>
      </c>
    </row>
    <row r="48" spans="1:5">
      <c r="A48" s="5"/>
      <c r="B48" s="5"/>
      <c r="C48" s="5"/>
      <c r="D48" s="5"/>
      <c r="E48" s="6" t="s">
        <v>23</v>
      </c>
    </row>
    <row r="49" spans="1:5">
      <c r="A49" s="5"/>
      <c r="B49" s="5"/>
      <c r="C49" s="5"/>
      <c r="D49" s="5"/>
      <c r="E49" s="6"/>
    </row>
    <row r="50" spans="1:5">
      <c r="A50" s="5" t="s">
        <v>24</v>
      </c>
      <c r="B50" s="5" t="s">
        <v>20</v>
      </c>
      <c r="C50" s="5"/>
      <c r="D50" s="5"/>
      <c r="E50" s="6" t="s">
        <v>21</v>
      </c>
    </row>
    <row r="51" spans="1:5">
      <c r="A51" s="5"/>
      <c r="B51" s="37" t="s">
        <v>22</v>
      </c>
      <c r="C51" s="37"/>
      <c r="D51" s="37"/>
      <c r="E51" s="6" t="s">
        <v>23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8:E8"/>
    <mergeCell ref="A10:E10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topLeftCell="A21" workbookViewId="0">
      <selection activeCell="A35" sqref="A35:E35"/>
    </sheetView>
  </sheetViews>
  <sheetFormatPr defaultRowHeight="15"/>
  <cols>
    <col min="1" max="1" width="3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9.2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0" t="s">
        <v>64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39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33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2571.1999999999998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 t="s">
        <v>53</v>
      </c>
      <c r="E12" s="10">
        <f>0.83*$G$10*3+0.97*6*G10</f>
        <v>21366.671999999999</v>
      </c>
    </row>
    <row r="13" spans="1:7" ht="40.5" customHeight="1">
      <c r="A13" s="7" t="s">
        <v>63</v>
      </c>
      <c r="B13" s="8" t="s">
        <v>41</v>
      </c>
      <c r="C13" s="8" t="s">
        <v>9</v>
      </c>
      <c r="D13" s="29">
        <f>E13/9/G10</f>
        <v>0.71302634308234814</v>
      </c>
      <c r="E13" s="31">
        <v>16500</v>
      </c>
    </row>
    <row r="14" spans="1:7" ht="54.75" customHeight="1">
      <c r="A14" s="23" t="s">
        <v>26</v>
      </c>
      <c r="B14" s="8" t="s">
        <v>8</v>
      </c>
      <c r="C14" s="8" t="s">
        <v>9</v>
      </c>
      <c r="D14" s="9" t="s">
        <v>54</v>
      </c>
      <c r="E14" s="10">
        <f>0.77*$G$10*3+1.1*6*G10</f>
        <v>22909.392</v>
      </c>
    </row>
    <row r="15" spans="1:7" ht="38.25">
      <c r="A15" s="23" t="s">
        <v>25</v>
      </c>
      <c r="B15" s="8" t="s">
        <v>8</v>
      </c>
      <c r="C15" s="8" t="s">
        <v>9</v>
      </c>
      <c r="D15" s="9" t="s">
        <v>55</v>
      </c>
      <c r="E15" s="10">
        <f>1.08*$G$10*3+1.15*6*G10</f>
        <v>26071.968000000001</v>
      </c>
    </row>
    <row r="16" spans="1:7" ht="51">
      <c r="A16" s="7" t="s">
        <v>31</v>
      </c>
      <c r="B16" s="8" t="s">
        <v>41</v>
      </c>
      <c r="C16" s="8" t="s">
        <v>9</v>
      </c>
      <c r="D16" s="29">
        <f>E16/9/G10</f>
        <v>0.39338397981055107</v>
      </c>
      <c r="E16" s="10">
        <v>9103.2199999999993</v>
      </c>
    </row>
    <row r="17" spans="1:8">
      <c r="A17" s="7" t="s">
        <v>11</v>
      </c>
      <c r="B17" s="8" t="s">
        <v>41</v>
      </c>
      <c r="C17" s="8" t="s">
        <v>9</v>
      </c>
      <c r="D17" s="9" t="s">
        <v>56</v>
      </c>
      <c r="E17" s="10">
        <f>0.14*$G$10*3+0.15*6*G10</f>
        <v>3393.9839999999995</v>
      </c>
    </row>
    <row r="18" spans="1:8" ht="38.25">
      <c r="A18" s="7" t="s">
        <v>10</v>
      </c>
      <c r="B18" s="8" t="s">
        <v>42</v>
      </c>
      <c r="C18" s="8" t="s">
        <v>9</v>
      </c>
      <c r="D18" s="8" t="s">
        <v>57</v>
      </c>
      <c r="E18" s="10">
        <f>4.81*$G$10*3+5.91*6*G10</f>
        <v>128277.16799999999</v>
      </c>
    </row>
    <row r="19" spans="1:8">
      <c r="A19" s="7" t="s">
        <v>28</v>
      </c>
      <c r="B19" s="8" t="s">
        <v>8</v>
      </c>
      <c r="C19" s="8" t="s">
        <v>9</v>
      </c>
      <c r="D19" s="9" t="s">
        <v>58</v>
      </c>
      <c r="E19" s="10">
        <f>3.48*$G$10*3+4.15*6*G10</f>
        <v>90866.207999999999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>D20*$G$10*9</f>
        <v>22677.983999999997</v>
      </c>
    </row>
    <row r="21" spans="1:8" ht="25.5">
      <c r="A21" s="23" t="s">
        <v>30</v>
      </c>
      <c r="B21" s="8" t="s">
        <v>41</v>
      </c>
      <c r="C21" s="8" t="s">
        <v>9</v>
      </c>
      <c r="D21" s="11">
        <v>0.76</v>
      </c>
      <c r="E21" s="10">
        <f>D21*$G$10*9</f>
        <v>17587.007999999998</v>
      </c>
    </row>
    <row r="22" spans="1:8" ht="25.5">
      <c r="A22" s="23" t="s">
        <v>32</v>
      </c>
      <c r="B22" s="8" t="s">
        <v>13</v>
      </c>
      <c r="C22" s="8" t="s">
        <v>9</v>
      </c>
      <c r="D22" s="11" t="s">
        <v>59</v>
      </c>
      <c r="E22" s="10">
        <f>1.81*$G$10*3+1.87*6*G10</f>
        <v>42810.479999999996</v>
      </c>
    </row>
    <row r="23" spans="1:8" ht="25.5">
      <c r="A23" s="7" t="s">
        <v>14</v>
      </c>
      <c r="B23" s="8" t="s">
        <v>13</v>
      </c>
      <c r="C23" s="8" t="s">
        <v>9</v>
      </c>
      <c r="D23" s="8">
        <v>0.35</v>
      </c>
      <c r="E23" s="10">
        <f>D23*$G$10*9</f>
        <v>8099.2799999999988</v>
      </c>
    </row>
    <row r="24" spans="1:8">
      <c r="A24" s="7" t="s">
        <v>15</v>
      </c>
      <c r="B24" s="8" t="s">
        <v>8</v>
      </c>
      <c r="C24" s="8" t="s">
        <v>9</v>
      </c>
      <c r="D24" s="8" t="s">
        <v>60</v>
      </c>
      <c r="E24" s="10">
        <f>1.69*$G$10*3+1.98*6*G10</f>
        <v>43581.84</v>
      </c>
    </row>
    <row r="25" spans="1:8">
      <c r="A25" s="23" t="s">
        <v>34</v>
      </c>
      <c r="B25" s="8" t="s">
        <v>41</v>
      </c>
      <c r="C25" s="8" t="s">
        <v>9</v>
      </c>
      <c r="D25" s="8" t="s">
        <v>61</v>
      </c>
      <c r="E25" s="10">
        <f>2.09*$G$10*3+3*6*G10</f>
        <v>62403.023999999998</v>
      </c>
    </row>
    <row r="26" spans="1:8" ht="25.5">
      <c r="A26" s="24" t="s">
        <v>36</v>
      </c>
      <c r="B26" s="25" t="s">
        <v>45</v>
      </c>
      <c r="C26" s="25" t="s">
        <v>40</v>
      </c>
      <c r="D26" s="25" t="s">
        <v>46</v>
      </c>
      <c r="E26" s="28">
        <v>18777.64</v>
      </c>
    </row>
    <row r="27" spans="1:8">
      <c r="A27" s="24" t="s">
        <v>38</v>
      </c>
      <c r="B27" s="25" t="s">
        <v>45</v>
      </c>
      <c r="C27" s="25" t="s">
        <v>40</v>
      </c>
      <c r="D27" s="25" t="s">
        <v>46</v>
      </c>
      <c r="E27" s="26">
        <v>17293.32</v>
      </c>
    </row>
    <row r="28" spans="1:8">
      <c r="A28" s="24" t="s">
        <v>66</v>
      </c>
      <c r="B28" s="25" t="s">
        <v>67</v>
      </c>
      <c r="C28" s="25" t="s">
        <v>40</v>
      </c>
      <c r="D28" s="25" t="s">
        <v>46</v>
      </c>
      <c r="E28" s="26">
        <v>12949.96</v>
      </c>
    </row>
    <row r="29" spans="1:8" ht="19.5" thickBot="1">
      <c r="A29" s="12" t="s">
        <v>16</v>
      </c>
      <c r="B29" s="13"/>
      <c r="C29" s="13"/>
      <c r="D29" s="14"/>
      <c r="E29" s="15">
        <f>SUM(E12:E28)</f>
        <v>564669.14799999981</v>
      </c>
      <c r="G29" s="17"/>
      <c r="H29" s="17"/>
    </row>
    <row r="30" spans="1:8">
      <c r="A30" s="5"/>
      <c r="B30" s="5"/>
      <c r="C30" s="5"/>
      <c r="D30" s="5"/>
      <c r="E30" s="6"/>
    </row>
    <row r="31" spans="1:8" ht="33" customHeight="1">
      <c r="A31" s="34" t="s">
        <v>68</v>
      </c>
      <c r="B31" s="34"/>
      <c r="C31" s="34"/>
      <c r="D31" s="34"/>
      <c r="E31" s="34"/>
    </row>
    <row r="32" spans="1:8">
      <c r="A32" s="5"/>
      <c r="B32" s="5"/>
      <c r="C32" s="5"/>
      <c r="D32" s="5"/>
      <c r="E32" s="6"/>
    </row>
    <row r="33" spans="1:5" ht="15" customHeight="1">
      <c r="A33" s="34" t="s">
        <v>43</v>
      </c>
      <c r="B33" s="34"/>
      <c r="C33" s="34"/>
      <c r="D33" s="34"/>
      <c r="E33" s="34"/>
    </row>
    <row r="34" spans="1:5">
      <c r="A34" s="5"/>
      <c r="B34" s="5"/>
      <c r="C34" s="5"/>
      <c r="D34" s="5"/>
      <c r="E34" s="6"/>
    </row>
    <row r="35" spans="1:5">
      <c r="A35" s="35" t="s">
        <v>44</v>
      </c>
      <c r="B35" s="35"/>
      <c r="C35" s="35"/>
      <c r="D35" s="35"/>
      <c r="E35" s="35"/>
    </row>
    <row r="36" spans="1:5">
      <c r="A36" s="5"/>
      <c r="B36" s="5"/>
      <c r="C36" s="5"/>
      <c r="D36" s="5"/>
      <c r="E36" s="6"/>
    </row>
    <row r="37" spans="1:5" ht="30" customHeight="1">
      <c r="A37" s="34" t="s">
        <v>17</v>
      </c>
      <c r="B37" s="34"/>
      <c r="C37" s="34"/>
      <c r="D37" s="34"/>
      <c r="E37" s="34"/>
    </row>
    <row r="38" spans="1:5">
      <c r="A38" s="5"/>
      <c r="B38" s="5"/>
      <c r="C38" s="5"/>
      <c r="D38" s="5"/>
      <c r="E38" s="6"/>
    </row>
    <row r="39" spans="1:5">
      <c r="A39" s="5"/>
      <c r="B39" s="5"/>
      <c r="C39" s="5"/>
      <c r="D39" s="5"/>
      <c r="E39" s="6"/>
    </row>
    <row r="40" spans="1:5">
      <c r="A40" s="36" t="s">
        <v>18</v>
      </c>
      <c r="B40" s="36"/>
      <c r="C40" s="36"/>
      <c r="D40" s="36"/>
      <c r="E40" s="36"/>
    </row>
    <row r="41" spans="1:5">
      <c r="A41" s="5"/>
      <c r="B41" s="5"/>
      <c r="C41" s="5"/>
      <c r="D41" s="5"/>
      <c r="E41" s="6"/>
    </row>
    <row r="42" spans="1:5">
      <c r="A42" s="5" t="s">
        <v>47</v>
      </c>
      <c r="B42" s="5" t="s">
        <v>48</v>
      </c>
      <c r="C42" s="5"/>
      <c r="D42" s="5"/>
      <c r="E42" s="6" t="s">
        <v>21</v>
      </c>
    </row>
    <row r="43" spans="1:5">
      <c r="A43" s="5"/>
      <c r="B43" s="5"/>
      <c r="C43" s="5"/>
      <c r="D43" s="5"/>
      <c r="E43" s="6" t="s">
        <v>23</v>
      </c>
    </row>
    <row r="44" spans="1:5">
      <c r="A44" s="5"/>
      <c r="B44" s="5"/>
      <c r="C44" s="5"/>
      <c r="D44" s="5"/>
      <c r="E44" s="6"/>
    </row>
    <row r="45" spans="1:5">
      <c r="A45" s="5" t="s">
        <v>19</v>
      </c>
      <c r="B45" s="5" t="s">
        <v>35</v>
      </c>
      <c r="C45" s="5"/>
      <c r="D45" s="5"/>
    </row>
    <row r="46" spans="1:5">
      <c r="A46" s="5"/>
      <c r="B46" s="35" t="s">
        <v>65</v>
      </c>
      <c r="C46" s="35"/>
      <c r="D46" s="35"/>
      <c r="E46" s="6" t="s">
        <v>21</v>
      </c>
    </row>
    <row r="47" spans="1:5">
      <c r="A47" s="5"/>
      <c r="B47" s="5"/>
      <c r="C47" s="5"/>
      <c r="D47" s="5"/>
      <c r="E47" s="6" t="s">
        <v>23</v>
      </c>
    </row>
    <row r="48" spans="1:5">
      <c r="A48" s="5"/>
      <c r="B48" s="5"/>
      <c r="C48" s="5"/>
      <c r="D48" s="5"/>
      <c r="E48" s="6"/>
    </row>
    <row r="49" spans="1:5">
      <c r="A49" s="5" t="s">
        <v>24</v>
      </c>
      <c r="B49" s="5" t="s">
        <v>20</v>
      </c>
      <c r="C49" s="5"/>
      <c r="D49" s="5"/>
      <c r="E49" s="6" t="s">
        <v>21</v>
      </c>
    </row>
    <row r="50" spans="1:5">
      <c r="A50" s="5"/>
      <c r="B50" s="37" t="s">
        <v>22</v>
      </c>
      <c r="C50" s="37"/>
      <c r="D50" s="37"/>
      <c r="E50" s="6" t="s">
        <v>23</v>
      </c>
    </row>
    <row r="51" spans="1:5">
      <c r="A51" s="5"/>
      <c r="B51" s="5"/>
      <c r="C51" s="5"/>
      <c r="D51" s="5"/>
      <c r="E51" s="6"/>
    </row>
  </sheetData>
  <mergeCells count="12">
    <mergeCell ref="B50:D50"/>
    <mergeCell ref="A1:E1"/>
    <mergeCell ref="A2:E2"/>
    <mergeCell ref="D4:E4"/>
    <mergeCell ref="A7:E7"/>
    <mergeCell ref="A9:E9"/>
    <mergeCell ref="A31:E31"/>
    <mergeCell ref="A33:E33"/>
    <mergeCell ref="A35:E35"/>
    <mergeCell ref="A37:E37"/>
    <mergeCell ref="A40:E40"/>
    <mergeCell ref="B46:D46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0"/>
  <sheetViews>
    <sheetView workbookViewId="0">
      <selection activeCell="L11" sqref="L11"/>
    </sheetView>
  </sheetViews>
  <sheetFormatPr defaultRowHeight="15"/>
  <cols>
    <col min="1" max="1" width="3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9.2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40" t="s">
        <v>52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39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33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2571.1999999999998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 t="s">
        <v>53</v>
      </c>
      <c r="E12" s="10">
        <f>0.83*$G$10*3+0.97*3*G10</f>
        <v>13884.48</v>
      </c>
    </row>
    <row r="13" spans="1:7" ht="40.5" customHeight="1">
      <c r="A13" s="7" t="s">
        <v>63</v>
      </c>
      <c r="B13" s="8" t="s">
        <v>41</v>
      </c>
      <c r="C13" s="8" t="s">
        <v>9</v>
      </c>
      <c r="D13" s="29">
        <f>E13/6/G10</f>
        <v>0.85887264053101031</v>
      </c>
      <c r="E13" s="31">
        <v>13250</v>
      </c>
    </row>
    <row r="14" spans="1:7" ht="54.75" customHeight="1">
      <c r="A14" s="23" t="s">
        <v>26</v>
      </c>
      <c r="B14" s="8" t="s">
        <v>8</v>
      </c>
      <c r="C14" s="8" t="s">
        <v>9</v>
      </c>
      <c r="D14" s="9" t="s">
        <v>54</v>
      </c>
      <c r="E14" s="10">
        <f>0.77*$G$10*3+1.1*3*G10</f>
        <v>14424.432000000001</v>
      </c>
    </row>
    <row r="15" spans="1:7" ht="38.25">
      <c r="A15" s="23" t="s">
        <v>25</v>
      </c>
      <c r="B15" s="8" t="s">
        <v>8</v>
      </c>
      <c r="C15" s="8" t="s">
        <v>9</v>
      </c>
      <c r="D15" s="9" t="s">
        <v>55</v>
      </c>
      <c r="E15" s="10">
        <f>1.08*$G$10*3+1.15*3*G10</f>
        <v>17201.328000000001</v>
      </c>
    </row>
    <row r="16" spans="1:7" ht="51">
      <c r="A16" s="7" t="s">
        <v>31</v>
      </c>
      <c r="B16" s="8" t="s">
        <v>41</v>
      </c>
      <c r="C16" s="8" t="s">
        <v>9</v>
      </c>
      <c r="D16" s="29">
        <f>E16/6/G10</f>
        <v>0.23333592615639909</v>
      </c>
      <c r="E16" s="10">
        <v>3599.72</v>
      </c>
    </row>
    <row r="17" spans="1:8">
      <c r="A17" s="7" t="s">
        <v>11</v>
      </c>
      <c r="B17" s="8" t="s">
        <v>41</v>
      </c>
      <c r="C17" s="8" t="s">
        <v>9</v>
      </c>
      <c r="D17" s="9" t="s">
        <v>56</v>
      </c>
      <c r="E17" s="10">
        <f>0.14*$G$10*3+0.15*3*G10</f>
        <v>2236.9439999999995</v>
      </c>
    </row>
    <row r="18" spans="1:8" ht="38.25">
      <c r="A18" s="7" t="s">
        <v>10</v>
      </c>
      <c r="B18" s="8" t="s">
        <v>42</v>
      </c>
      <c r="C18" s="8" t="s">
        <v>9</v>
      </c>
      <c r="D18" s="8" t="s">
        <v>57</v>
      </c>
      <c r="E18" s="10">
        <f>4.81*$G$10*3+5.91*3*G10</f>
        <v>82689.791999999987</v>
      </c>
    </row>
    <row r="19" spans="1:8">
      <c r="A19" s="7" t="s">
        <v>28</v>
      </c>
      <c r="B19" s="8" t="s">
        <v>8</v>
      </c>
      <c r="C19" s="8" t="s">
        <v>9</v>
      </c>
      <c r="D19" s="9" t="s">
        <v>58</v>
      </c>
      <c r="E19" s="10">
        <f>3.48*$G$10*3+4.15*3*G10</f>
        <v>58854.767999999996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>D20*$G$10*6</f>
        <v>15118.655999999999</v>
      </c>
    </row>
    <row r="21" spans="1:8" ht="25.5">
      <c r="A21" s="23" t="s">
        <v>30</v>
      </c>
      <c r="B21" s="8" t="s">
        <v>41</v>
      </c>
      <c r="C21" s="8" t="s">
        <v>9</v>
      </c>
      <c r="D21" s="11">
        <v>0.76</v>
      </c>
      <c r="E21" s="10">
        <f>D21*$G$10*6</f>
        <v>11724.671999999999</v>
      </c>
    </row>
    <row r="22" spans="1:8" ht="25.5">
      <c r="A22" s="23" t="s">
        <v>32</v>
      </c>
      <c r="B22" s="8" t="s">
        <v>13</v>
      </c>
      <c r="C22" s="8" t="s">
        <v>9</v>
      </c>
      <c r="D22" s="11" t="s">
        <v>59</v>
      </c>
      <c r="E22" s="10">
        <f>1.81*$G$10*3+1.87*3*G10</f>
        <v>28386.047999999999</v>
      </c>
    </row>
    <row r="23" spans="1:8" ht="25.5">
      <c r="A23" s="7" t="s">
        <v>14</v>
      </c>
      <c r="B23" s="8" t="s">
        <v>13</v>
      </c>
      <c r="C23" s="8" t="s">
        <v>9</v>
      </c>
      <c r="D23" s="8">
        <v>0.35</v>
      </c>
      <c r="E23" s="10">
        <f>D23*$G$10*6</f>
        <v>5399.5199999999986</v>
      </c>
    </row>
    <row r="24" spans="1:8">
      <c r="A24" s="7" t="s">
        <v>15</v>
      </c>
      <c r="B24" s="8" t="s">
        <v>8</v>
      </c>
      <c r="C24" s="8" t="s">
        <v>9</v>
      </c>
      <c r="D24" s="8" t="s">
        <v>60</v>
      </c>
      <c r="E24" s="10">
        <f>1.69*$G$10*3+1.98*3*G10</f>
        <v>28308.911999999997</v>
      </c>
    </row>
    <row r="25" spans="1:8">
      <c r="A25" s="23" t="s">
        <v>34</v>
      </c>
      <c r="B25" s="8" t="s">
        <v>41</v>
      </c>
      <c r="C25" s="8" t="s">
        <v>9</v>
      </c>
      <c r="D25" s="8" t="s">
        <v>61</v>
      </c>
      <c r="E25" s="10">
        <f>2.09*$G$10*3+3*3*G10</f>
        <v>39262.223999999995</v>
      </c>
    </row>
    <row r="26" spans="1:8" ht="25.5">
      <c r="A26" s="24" t="s">
        <v>36</v>
      </c>
      <c r="B26" s="25" t="s">
        <v>45</v>
      </c>
      <c r="C26" s="25" t="s">
        <v>40</v>
      </c>
      <c r="D26" s="25" t="s">
        <v>46</v>
      </c>
      <c r="E26" s="28">
        <v>14188.03</v>
      </c>
    </row>
    <row r="27" spans="1:8">
      <c r="A27" s="24" t="s">
        <v>38</v>
      </c>
      <c r="B27" s="25" t="s">
        <v>45</v>
      </c>
      <c r="C27" s="25" t="s">
        <v>40</v>
      </c>
      <c r="D27" s="25" t="s">
        <v>46</v>
      </c>
      <c r="E27" s="26">
        <v>10698.26</v>
      </c>
    </row>
    <row r="28" spans="1:8" ht="19.5" thickBot="1">
      <c r="A28" s="12" t="s">
        <v>16</v>
      </c>
      <c r="B28" s="13"/>
      <c r="C28" s="13"/>
      <c r="D28" s="14"/>
      <c r="E28" s="15">
        <f>SUM(E12:E27)</f>
        <v>359227.78600000002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34" t="s">
        <v>62</v>
      </c>
      <c r="B30" s="34"/>
      <c r="C30" s="34"/>
      <c r="D30" s="34"/>
      <c r="E30" s="34"/>
    </row>
    <row r="31" spans="1:8">
      <c r="A31" s="5"/>
      <c r="B31" s="5"/>
      <c r="C31" s="5"/>
      <c r="D31" s="5"/>
      <c r="E31" s="6"/>
    </row>
    <row r="32" spans="1:8" ht="15" customHeight="1">
      <c r="A32" s="34" t="s">
        <v>43</v>
      </c>
      <c r="B32" s="34"/>
      <c r="C32" s="34"/>
      <c r="D32" s="34"/>
      <c r="E32" s="34"/>
    </row>
    <row r="33" spans="1:5">
      <c r="A33" s="5"/>
      <c r="B33" s="5"/>
      <c r="C33" s="5"/>
      <c r="D33" s="5"/>
      <c r="E33" s="6"/>
    </row>
    <row r="34" spans="1:5">
      <c r="A34" s="35" t="s">
        <v>44</v>
      </c>
      <c r="B34" s="35"/>
      <c r="C34" s="35"/>
      <c r="D34" s="35"/>
      <c r="E34" s="35"/>
    </row>
    <row r="35" spans="1:5">
      <c r="A35" s="5"/>
      <c r="B35" s="5"/>
      <c r="C35" s="5"/>
      <c r="D35" s="5"/>
      <c r="E35" s="6"/>
    </row>
    <row r="36" spans="1:5" ht="30" customHeight="1">
      <c r="A36" s="34" t="s">
        <v>17</v>
      </c>
      <c r="B36" s="34"/>
      <c r="C36" s="34"/>
      <c r="D36" s="34"/>
      <c r="E36" s="34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6" t="s">
        <v>18</v>
      </c>
      <c r="B39" s="36"/>
      <c r="C39" s="36"/>
      <c r="D39" s="36"/>
      <c r="E39" s="36"/>
    </row>
    <row r="40" spans="1:5">
      <c r="A40" s="5"/>
      <c r="B40" s="5"/>
      <c r="C40" s="5"/>
      <c r="D40" s="5"/>
      <c r="E40" s="6"/>
    </row>
    <row r="41" spans="1:5">
      <c r="A41" s="5" t="s">
        <v>47</v>
      </c>
      <c r="B41" s="5" t="s">
        <v>48</v>
      </c>
      <c r="C41" s="5"/>
      <c r="D41" s="5"/>
      <c r="E41" s="6" t="s">
        <v>21</v>
      </c>
    </row>
    <row r="42" spans="1:5">
      <c r="A42" s="5"/>
      <c r="B42" s="5"/>
      <c r="C42" s="5"/>
      <c r="D42" s="5"/>
      <c r="E42" s="6" t="s">
        <v>23</v>
      </c>
    </row>
    <row r="43" spans="1:5">
      <c r="A43" s="5"/>
      <c r="B43" s="5"/>
      <c r="C43" s="5"/>
      <c r="D43" s="5"/>
      <c r="E43" s="6"/>
    </row>
    <row r="44" spans="1:5">
      <c r="A44" s="5" t="s">
        <v>19</v>
      </c>
      <c r="B44" s="5" t="s">
        <v>35</v>
      </c>
      <c r="C44" s="5"/>
      <c r="D44" s="5"/>
    </row>
    <row r="45" spans="1:5">
      <c r="A45" s="5"/>
      <c r="B45" s="35" t="s">
        <v>49</v>
      </c>
      <c r="C45" s="35"/>
      <c r="D45" s="35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24</v>
      </c>
      <c r="B48" s="5" t="s">
        <v>20</v>
      </c>
      <c r="C48" s="5"/>
      <c r="D48" s="5"/>
      <c r="E48" s="6" t="s">
        <v>21</v>
      </c>
    </row>
    <row r="49" spans="1:5">
      <c r="A49" s="5"/>
      <c r="B49" s="37" t="s">
        <v>22</v>
      </c>
      <c r="C49" s="37"/>
      <c r="D49" s="37"/>
      <c r="E49" s="6" t="s">
        <v>23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1"/>
  <sheetViews>
    <sheetView topLeftCell="A17" workbookViewId="0">
      <selection activeCell="A32" sqref="A32"/>
    </sheetView>
  </sheetViews>
  <sheetFormatPr defaultRowHeight="15"/>
  <cols>
    <col min="1" max="1" width="3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9.2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7" t="s">
        <v>2</v>
      </c>
      <c r="B4" s="1"/>
      <c r="C4" s="1"/>
      <c r="D4" s="40" t="s">
        <v>50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39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33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2571.1999999999998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0.83</v>
      </c>
      <c r="E12" s="10">
        <f>D12*$G$10*3</f>
        <v>6402.2879999999986</v>
      </c>
    </row>
    <row r="13" spans="1:7" ht="57" customHeight="1">
      <c r="A13" s="7" t="s">
        <v>29</v>
      </c>
      <c r="B13" s="8" t="s">
        <v>41</v>
      </c>
      <c r="C13" s="8" t="s">
        <v>9</v>
      </c>
      <c r="D13" s="29">
        <f>E13/3/G10</f>
        <v>1.127878033602987</v>
      </c>
      <c r="E13" s="10">
        <v>8700</v>
      </c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0.77</v>
      </c>
      <c r="E14" s="10">
        <f t="shared" ref="E14:E25" si="0">D14*$G$10*3</f>
        <v>5939.4719999999998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1.08</v>
      </c>
      <c r="E15" s="10">
        <f t="shared" si="0"/>
        <v>8330.6880000000001</v>
      </c>
    </row>
    <row r="16" spans="1:7" ht="51">
      <c r="A16" s="7" t="s">
        <v>31</v>
      </c>
      <c r="B16" s="8" t="s">
        <v>41</v>
      </c>
      <c r="C16" s="8" t="s">
        <v>9</v>
      </c>
      <c r="D16" s="29">
        <v>0.16</v>
      </c>
      <c r="E16" s="10">
        <f t="shared" si="0"/>
        <v>1234.1759999999999</v>
      </c>
    </row>
    <row r="17" spans="1:8">
      <c r="A17" s="7" t="s">
        <v>11</v>
      </c>
      <c r="B17" s="8" t="s">
        <v>41</v>
      </c>
      <c r="C17" s="8" t="s">
        <v>9</v>
      </c>
      <c r="D17" s="9">
        <v>0.14000000000000001</v>
      </c>
      <c r="E17" s="10">
        <f t="shared" si="0"/>
        <v>1079.904</v>
      </c>
    </row>
    <row r="18" spans="1:8" ht="38.25">
      <c r="A18" s="7" t="s">
        <v>10</v>
      </c>
      <c r="B18" s="8" t="s">
        <v>42</v>
      </c>
      <c r="C18" s="8" t="s">
        <v>9</v>
      </c>
      <c r="D18" s="8">
        <v>4.8099999999999996</v>
      </c>
      <c r="E18" s="10">
        <f t="shared" si="0"/>
        <v>37102.415999999997</v>
      </c>
    </row>
    <row r="19" spans="1:8">
      <c r="A19" s="7" t="s">
        <v>28</v>
      </c>
      <c r="B19" s="8" t="s">
        <v>8</v>
      </c>
      <c r="C19" s="8" t="s">
        <v>9</v>
      </c>
      <c r="D19" s="9">
        <v>3.48</v>
      </c>
      <c r="E19" s="10">
        <f t="shared" si="0"/>
        <v>26843.328000000001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7559.3279999999995</v>
      </c>
    </row>
    <row r="21" spans="1:8" ht="25.5">
      <c r="A21" s="23" t="s">
        <v>30</v>
      </c>
      <c r="B21" s="8" t="s">
        <v>41</v>
      </c>
      <c r="C21" s="8" t="s">
        <v>9</v>
      </c>
      <c r="D21" s="11">
        <v>0.76</v>
      </c>
      <c r="E21" s="10">
        <f t="shared" si="0"/>
        <v>5862.3359999999993</v>
      </c>
    </row>
    <row r="22" spans="1:8" ht="25.5">
      <c r="A22" s="23" t="s">
        <v>32</v>
      </c>
      <c r="B22" s="8" t="s">
        <v>13</v>
      </c>
      <c r="C22" s="8" t="s">
        <v>9</v>
      </c>
      <c r="D22" s="11">
        <v>1.81</v>
      </c>
      <c r="E22" s="10">
        <f t="shared" si="0"/>
        <v>13961.615999999998</v>
      </c>
    </row>
    <row r="23" spans="1:8" ht="25.5">
      <c r="A23" s="7" t="s">
        <v>14</v>
      </c>
      <c r="B23" s="8" t="s">
        <v>13</v>
      </c>
      <c r="C23" s="8" t="s">
        <v>9</v>
      </c>
      <c r="D23" s="8">
        <v>0.35</v>
      </c>
      <c r="E23" s="10">
        <f t="shared" si="0"/>
        <v>2699.7599999999993</v>
      </c>
    </row>
    <row r="24" spans="1:8">
      <c r="A24" s="7" t="s">
        <v>15</v>
      </c>
      <c r="B24" s="8" t="s">
        <v>8</v>
      </c>
      <c r="C24" s="8" t="s">
        <v>9</v>
      </c>
      <c r="D24" s="8">
        <v>1.69</v>
      </c>
      <c r="E24" s="10">
        <f t="shared" si="0"/>
        <v>13035.983999999999</v>
      </c>
    </row>
    <row r="25" spans="1:8">
      <c r="A25" s="23" t="s">
        <v>34</v>
      </c>
      <c r="B25" s="8" t="s">
        <v>41</v>
      </c>
      <c r="C25" s="8" t="s">
        <v>9</v>
      </c>
      <c r="D25" s="8">
        <v>2.09</v>
      </c>
      <c r="E25" s="10">
        <f t="shared" si="0"/>
        <v>16121.423999999997</v>
      </c>
    </row>
    <row r="26" spans="1:8" ht="25.5">
      <c r="A26" s="24" t="s">
        <v>36</v>
      </c>
      <c r="B26" s="25" t="s">
        <v>45</v>
      </c>
      <c r="C26" s="25" t="s">
        <v>40</v>
      </c>
      <c r="D26" s="25" t="s">
        <v>46</v>
      </c>
      <c r="E26" s="28">
        <v>3359.88</v>
      </c>
    </row>
    <row r="27" spans="1:8" ht="25.5">
      <c r="A27" s="24" t="s">
        <v>37</v>
      </c>
      <c r="B27" s="25" t="s">
        <v>45</v>
      </c>
      <c r="C27" s="25" t="s">
        <v>40</v>
      </c>
      <c r="D27" s="25" t="s">
        <v>46</v>
      </c>
      <c r="E27" s="26">
        <v>8247.84</v>
      </c>
    </row>
    <row r="28" spans="1:8">
      <c r="A28" s="24" t="s">
        <v>38</v>
      </c>
      <c r="B28" s="25" t="s">
        <v>45</v>
      </c>
      <c r="C28" s="25" t="s">
        <v>40</v>
      </c>
      <c r="D28" s="25" t="s">
        <v>46</v>
      </c>
      <c r="E28" s="26">
        <v>11335.59</v>
      </c>
    </row>
    <row r="29" spans="1:8" ht="19.5" thickBot="1">
      <c r="A29" s="12" t="s">
        <v>16</v>
      </c>
      <c r="B29" s="13"/>
      <c r="C29" s="13"/>
      <c r="D29" s="14"/>
      <c r="E29" s="15">
        <f>SUM(E12:E28)</f>
        <v>177816.02999999997</v>
      </c>
      <c r="G29" s="17"/>
      <c r="H29" s="17"/>
    </row>
    <row r="30" spans="1:8">
      <c r="A30" s="5"/>
      <c r="B30" s="5"/>
      <c r="C30" s="5"/>
      <c r="D30" s="5"/>
      <c r="E30" s="6"/>
    </row>
    <row r="31" spans="1:8" ht="33" customHeight="1">
      <c r="A31" s="34" t="s">
        <v>51</v>
      </c>
      <c r="B31" s="34"/>
      <c r="C31" s="34"/>
      <c r="D31" s="34"/>
      <c r="E31" s="34"/>
    </row>
    <row r="32" spans="1:8">
      <c r="A32" s="5"/>
      <c r="B32" s="5"/>
      <c r="C32" s="5"/>
      <c r="D32" s="5"/>
      <c r="E32" s="6"/>
    </row>
    <row r="33" spans="1:5" ht="15" customHeight="1">
      <c r="A33" s="34" t="s">
        <v>43</v>
      </c>
      <c r="B33" s="34"/>
      <c r="C33" s="34"/>
      <c r="D33" s="34"/>
      <c r="E33" s="34"/>
    </row>
    <row r="34" spans="1:5">
      <c r="A34" s="5"/>
      <c r="B34" s="5"/>
      <c r="C34" s="5"/>
      <c r="D34" s="5"/>
      <c r="E34" s="6"/>
    </row>
    <row r="35" spans="1:5">
      <c r="A35" s="35" t="s">
        <v>44</v>
      </c>
      <c r="B35" s="35"/>
      <c r="C35" s="35"/>
      <c r="D35" s="35"/>
      <c r="E35" s="35"/>
    </row>
    <row r="36" spans="1:5">
      <c r="A36" s="5"/>
      <c r="B36" s="5"/>
      <c r="C36" s="5"/>
      <c r="D36" s="5"/>
      <c r="E36" s="6"/>
    </row>
    <row r="37" spans="1:5" ht="30" customHeight="1">
      <c r="A37" s="34" t="s">
        <v>17</v>
      </c>
      <c r="B37" s="34"/>
      <c r="C37" s="34"/>
      <c r="D37" s="34"/>
      <c r="E37" s="34"/>
    </row>
    <row r="38" spans="1:5">
      <c r="A38" s="5"/>
      <c r="B38" s="5"/>
      <c r="C38" s="5"/>
      <c r="D38" s="5"/>
      <c r="E38" s="6"/>
    </row>
    <row r="39" spans="1:5">
      <c r="A39" s="5"/>
      <c r="B39" s="5"/>
      <c r="C39" s="5"/>
      <c r="D39" s="5"/>
      <c r="E39" s="6"/>
    </row>
    <row r="40" spans="1:5">
      <c r="A40" s="36" t="s">
        <v>18</v>
      </c>
      <c r="B40" s="36"/>
      <c r="C40" s="36"/>
      <c r="D40" s="36"/>
      <c r="E40" s="36"/>
    </row>
    <row r="41" spans="1:5">
      <c r="A41" s="5"/>
      <c r="B41" s="5"/>
      <c r="C41" s="5"/>
      <c r="D41" s="5"/>
      <c r="E41" s="6"/>
    </row>
    <row r="42" spans="1:5">
      <c r="A42" s="5" t="s">
        <v>47</v>
      </c>
      <c r="B42" s="5" t="s">
        <v>48</v>
      </c>
      <c r="C42" s="5"/>
      <c r="D42" s="5"/>
      <c r="E42" s="6" t="s">
        <v>21</v>
      </c>
    </row>
    <row r="43" spans="1:5">
      <c r="A43" s="5"/>
      <c r="B43" s="5"/>
      <c r="C43" s="5"/>
      <c r="D43" s="5"/>
      <c r="E43" s="6" t="s">
        <v>23</v>
      </c>
    </row>
    <row r="44" spans="1:5">
      <c r="A44" s="5"/>
      <c r="B44" s="5"/>
      <c r="C44" s="5"/>
      <c r="D44" s="5"/>
      <c r="E44" s="6"/>
    </row>
    <row r="45" spans="1:5">
      <c r="A45" s="5" t="s">
        <v>19</v>
      </c>
      <c r="B45" s="5" t="s">
        <v>35</v>
      </c>
      <c r="C45" s="5"/>
      <c r="D45" s="5"/>
    </row>
    <row r="46" spans="1:5">
      <c r="A46" s="5"/>
      <c r="B46" s="35" t="s">
        <v>49</v>
      </c>
      <c r="C46" s="35"/>
      <c r="D46" s="35"/>
      <c r="E46" s="6" t="s">
        <v>21</v>
      </c>
    </row>
    <row r="47" spans="1:5">
      <c r="A47" s="5"/>
      <c r="B47" s="5"/>
      <c r="C47" s="5"/>
      <c r="D47" s="5"/>
      <c r="E47" s="6" t="s">
        <v>23</v>
      </c>
    </row>
    <row r="48" spans="1:5">
      <c r="A48" s="5"/>
      <c r="B48" s="5"/>
      <c r="C48" s="5"/>
      <c r="D48" s="5"/>
      <c r="E48" s="6"/>
    </row>
    <row r="49" spans="1:5">
      <c r="A49" s="5" t="s">
        <v>24</v>
      </c>
      <c r="B49" s="5" t="s">
        <v>20</v>
      </c>
      <c r="C49" s="5"/>
      <c r="D49" s="5"/>
      <c r="E49" s="6" t="s">
        <v>21</v>
      </c>
    </row>
    <row r="50" spans="1:5">
      <c r="A50" s="5"/>
      <c r="B50" s="37" t="s">
        <v>22</v>
      </c>
      <c r="C50" s="37"/>
      <c r="D50" s="37"/>
      <c r="E50" s="6" t="s">
        <v>23</v>
      </c>
    </row>
    <row r="51" spans="1:5">
      <c r="A51" s="5"/>
      <c r="B51" s="5"/>
      <c r="C51" s="5"/>
      <c r="D51" s="5"/>
      <c r="E51" s="6"/>
    </row>
  </sheetData>
  <mergeCells count="12">
    <mergeCell ref="B50:D50"/>
    <mergeCell ref="A1:E1"/>
    <mergeCell ref="A2:E2"/>
    <mergeCell ref="D4:E4"/>
    <mergeCell ref="A7:E7"/>
    <mergeCell ref="A9:E9"/>
    <mergeCell ref="A31:E31"/>
    <mergeCell ref="A33:E33"/>
    <mergeCell ref="A35:E35"/>
    <mergeCell ref="A37:E37"/>
    <mergeCell ref="A40:E40"/>
    <mergeCell ref="B46:D46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2025-03-17T08:17:59Z</cp:lastPrinted>
  <dcterms:created xsi:type="dcterms:W3CDTF">2017-03-13T08:54:22Z</dcterms:created>
  <dcterms:modified xsi:type="dcterms:W3CDTF">2025-03-17T08:18:32Z</dcterms:modified>
</cp:coreProperties>
</file>