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1" r:id="rId1"/>
    <sheet name="3 кв" sheetId="20" r:id="rId2"/>
    <sheet name="2 кв" sheetId="19" r:id="rId3"/>
    <sheet name="1 кв" sheetId="18" r:id="rId4"/>
  </sheets>
  <calcPr calcId="125725" iterateDelta="1E-4"/>
</workbook>
</file>

<file path=xl/calcChain.xml><?xml version="1.0" encoding="utf-8"?>
<calcChain xmlns="http://schemas.openxmlformats.org/spreadsheetml/2006/main">
  <c r="E13" i="21"/>
  <c r="E16"/>
  <c r="E27"/>
  <c r="E26"/>
  <c r="E25"/>
  <c r="E24"/>
  <c r="E22"/>
  <c r="E21"/>
  <c r="E20"/>
  <c r="E19"/>
  <c r="E18"/>
  <c r="E17"/>
  <c r="E15"/>
  <c r="E14"/>
  <c r="E12"/>
  <c r="E37" i="20"/>
  <c r="E25"/>
  <c r="E24"/>
  <c r="E23"/>
  <c r="E19"/>
  <c r="E18"/>
  <c r="E16"/>
  <c r="E17"/>
  <c r="E15"/>
  <c r="E14"/>
  <c r="E12"/>
  <c r="E13"/>
  <c r="E27"/>
  <c r="E26"/>
  <c r="E21"/>
  <c r="E22"/>
  <c r="E20"/>
  <c r="E35" i="19"/>
  <c r="E13"/>
  <c r="E14"/>
  <c r="E15"/>
  <c r="E16"/>
  <c r="E17"/>
  <c r="E18"/>
  <c r="E19"/>
  <c r="E20"/>
  <c r="E21"/>
  <c r="E22"/>
  <c r="E23"/>
  <c r="E24"/>
  <c r="E25"/>
  <c r="E26"/>
  <c r="E27"/>
  <c r="E12"/>
  <c r="E32" i="18"/>
  <c r="E24"/>
  <c r="E25"/>
  <c r="E26"/>
  <c r="E27"/>
  <c r="E12"/>
  <c r="E13"/>
  <c r="E14"/>
  <c r="E15"/>
  <c r="E16"/>
  <c r="E17"/>
  <c r="E18"/>
  <c r="E19"/>
  <c r="E20"/>
  <c r="E21"/>
  <c r="E22"/>
  <c r="E23"/>
  <c r="E39" i="21" l="1"/>
</calcChain>
</file>

<file path=xl/sharedStrings.xml><?xml version="1.0" encoding="utf-8"?>
<sst xmlns="http://schemas.openxmlformats.org/spreadsheetml/2006/main" count="460" uniqueCount="87">
  <si>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</si>
  <si>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</si>
  <si>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</si>
  <si>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</si>
  <si>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</si>
  <si>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</si>
  <si>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</si>
  <si>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</si>
  <si>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</si>
  <si>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</si>
  <si>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</si>
  <si>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</si>
  <si>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</si>
  <si>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</si>
  <si>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</si>
  <si>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</si>
  <si>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</si>
  <si>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</si>
  <si>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4. Работы (услуги) выполненны (оказаны) полностью, в установленные сроки, с надлежащим качеством.</t>
  </si>
  <si>
    <t xml:space="preserve">5. Претензий по выполнению условий Договора Стороны друг к другу не имеют. 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</si>
  <si>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</si>
  <si>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</si>
  <si>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</si>
  <si>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</si>
  <si>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</si>
  <si>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</si>
  <si>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</si>
  <si>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</si>
  <si>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</si>
  <si>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</si>
  <si>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</si>
  <si>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</si>
  <si>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</si>
  <si>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</si>
  <si>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№130у от 01.04.2015 г. услуги и выполненные работы по содержанию и текущему ремонту общего имущества в МКД расположенного по адресу Чкалова27А</t>
  </si>
  <si>
    <t>Техническое обслуживание узла учета ИТП</t>
  </si>
  <si>
    <t>Ведение спецсчета по капремонту</t>
  </si>
  <si>
    <t>руб</t>
  </si>
  <si>
    <t>по графику</t>
  </si>
  <si>
    <t>ОДН водоснабжения и водоотведения</t>
  </si>
  <si>
    <t>ОДН электроэнергия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</si>
  <si>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ул.Чкалова27А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</si>
  <si>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</si>
  <si>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ежемесячно</t>
  </si>
  <si>
    <t>тариф</t>
  </si>
  <si>
    <t>смета</t>
  </si>
  <si>
    <t>Техническое диагностирование внутридомового газового оборудования</t>
  </si>
  <si>
    <t>один раз</t>
  </si>
  <si>
    <t>Уборка подъездов</t>
  </si>
  <si>
    <t>Составил:</t>
  </si>
  <si>
    <t>Начальник ПЭО Лебедева О.И</t>
  </si>
  <si>
    <t>Миткалов П.Н.</t>
  </si>
  <si>
    <t>"01" апреля 2024 г</t>
  </si>
  <si>
    <t>Ремонт кровли</t>
  </si>
  <si>
    <t>январь</t>
  </si>
  <si>
    <t>февраль</t>
  </si>
  <si>
    <t>2. Всего за период с 01.01.2024 г по 31.03.2024 г. выполнено работ (оказанно услуг) на общую сумму 245347 (двести сорок пять тысяч триста сорок семь) рублей 72 коп.</t>
  </si>
  <si>
    <t>"01" июля 2024 г</t>
  </si>
  <si>
    <t>Техническое обследование строительных конструкций</t>
  </si>
  <si>
    <t>счет</t>
  </si>
  <si>
    <t>май</t>
  </si>
  <si>
    <t>Окраска газовой трубы</t>
  </si>
  <si>
    <t>Замена трубы</t>
  </si>
  <si>
    <t>апрель</t>
  </si>
  <si>
    <t>июль</t>
  </si>
  <si>
    <t>2. Всего за период с 01.01.2024 г по 30.06.2024 г. выполнено работ (оказанно услуг) на общую сумму 458049 (четыреста пятьдесят восемь тысяч сорок девять) рублей 24 коп.</t>
  </si>
  <si>
    <t>0,83/0,95</t>
  </si>
  <si>
    <t>1/1,1</t>
  </si>
  <si>
    <t>0,71/0,75</t>
  </si>
  <si>
    <t>1,08/1,15</t>
  </si>
  <si>
    <t>0,11/0,12</t>
  </si>
  <si>
    <t>0,2/0,21</t>
  </si>
  <si>
    <t>5,95/7,28</t>
  </si>
  <si>
    <t>3,48/3,98</t>
  </si>
  <si>
    <t>0,95/1,12</t>
  </si>
  <si>
    <t>2,12/3</t>
  </si>
  <si>
    <t>Ремонт ГВС в подвале</t>
  </si>
  <si>
    <t>сентябрь</t>
  </si>
  <si>
    <t>Ефимова Т.И.</t>
  </si>
  <si>
    <t>2. Всего за период с 01.01.2024 г по 30.09.2024 г. выполнено работ (оказанно услуг) на общую сумму 745628 (семьсот сорок пять тысяч шестьсот двадцать восемь) рублей 51 коп.</t>
  </si>
  <si>
    <t>"01" октября 2024 г</t>
  </si>
  <si>
    <t>"01" января 2025 г</t>
  </si>
  <si>
    <t>ноябрь</t>
  </si>
  <si>
    <t>Очистка снега с крыши</t>
  </si>
  <si>
    <t>Поверка прибора учета</t>
  </si>
  <si>
    <t>декабрь</t>
  </si>
  <si>
    <t>2. Всего за период с 01.01.2024 г по 31.12.2024 г. выполнено работ (оказанно услуг) на общую сумму 957072 (девятьсот пятьдесят семь тысяч семьдесят два) рубля 44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</si>
</sst>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/>
    <xf numFmtId="4" fontId="9" fillId="0" borderId="0" xfId="0" applyNumberFormat="1" applyFont="1" applyAlignment="1">
      <alignment horizontal="center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tabSelected="1" topLeftCell="A23" workbookViewId="0">
      <selection activeCell="G37" sqref="G37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4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81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41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34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2530.1999999999998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30</v>
      </c>
      <c r="B12" s="8" t="s">
        <v>8</v>
      </c>
      <c r="C12" s="8" t="s">
        <v>9</v>
      </c>
      <c r="D12" s="9" t="s">
        <v>66</v>
      </c>
      <c r="E12" s="10">
        <f>0.83*$G$10*4+0.95*8*G10</f>
        <v>27629.783999999996</v>
      </c>
    </row>
    <row r="13" spans="1:7" ht="51">
      <c r="A13" s="7" t="s">
        <v>32</v>
      </c>
      <c r="B13" s="8" t="s">
        <v>8</v>
      </c>
      <c r="C13" s="8" t="s">
        <v>9</v>
      </c>
      <c r="D13" s="9">
        <v>0.69</v>
      </c>
      <c r="E13" s="10">
        <f>D13*$G$10*12</f>
        <v>20950.055999999997</v>
      </c>
      <c r="G13" s="17"/>
    </row>
    <row r="14" spans="1:7" ht="54.75" customHeight="1">
      <c r="A14" s="23" t="s">
        <v>29</v>
      </c>
      <c r="B14" s="8" t="s">
        <v>8</v>
      </c>
      <c r="C14" s="8" t="s">
        <v>9</v>
      </c>
      <c r="D14" s="9" t="s">
        <v>67</v>
      </c>
      <c r="E14" s="10">
        <f>1*$G$10*4+1.1*8*G10</f>
        <v>32386.559999999998</v>
      </c>
    </row>
    <row r="15" spans="1:7" ht="38.25">
      <c r="A15" s="23" t="s">
        <v>28</v>
      </c>
      <c r="B15" s="8" t="s">
        <v>8</v>
      </c>
      <c r="C15" s="8" t="s">
        <v>9</v>
      </c>
      <c r="D15" s="9" t="s">
        <v>69</v>
      </c>
      <c r="E15" s="10">
        <f>1.08*$G$10*4+1.15*8*G10</f>
        <v>34208.303999999996</v>
      </c>
    </row>
    <row r="16" spans="1:7" ht="51">
      <c r="A16" s="7" t="s">
        <v>33</v>
      </c>
      <c r="B16" s="8" t="s">
        <v>8</v>
      </c>
      <c r="C16" s="8" t="s">
        <v>9</v>
      </c>
      <c r="D16" s="9" t="s">
        <v>70</v>
      </c>
      <c r="E16" s="10">
        <f>0.11*$G$10*4+0.12*8*G10</f>
        <v>3542.2799999999997</v>
      </c>
      <c r="G16" s="17"/>
    </row>
    <row r="17" spans="1:5">
      <c r="A17" s="7" t="s">
        <v>11</v>
      </c>
      <c r="B17" s="8" t="s">
        <v>8</v>
      </c>
      <c r="C17" s="8" t="s">
        <v>9</v>
      </c>
      <c r="D17" s="9" t="s">
        <v>71</v>
      </c>
      <c r="E17" s="10">
        <f>0.2*$G$10*4+0.21*8*G10</f>
        <v>6274.8959999999997</v>
      </c>
    </row>
    <row r="18" spans="1:5" ht="25.5">
      <c r="A18" s="7" t="s">
        <v>10</v>
      </c>
      <c r="B18" s="8" t="s">
        <v>38</v>
      </c>
      <c r="C18" s="8" t="s">
        <v>9</v>
      </c>
      <c r="D18" s="8" t="s">
        <v>72</v>
      </c>
      <c r="E18" s="10">
        <f>5.95*$G$10*4+7.28*8*G10</f>
        <v>207577.60800000001</v>
      </c>
    </row>
    <row r="19" spans="1:5">
      <c r="A19" s="7" t="s">
        <v>31</v>
      </c>
      <c r="B19" s="8" t="s">
        <v>8</v>
      </c>
      <c r="C19" s="8" t="s">
        <v>9</v>
      </c>
      <c r="D19" s="9" t="s">
        <v>73</v>
      </c>
      <c r="E19" s="10">
        <f>3.48*$G$10*4+3.98*8*G10</f>
        <v>115781.95199999999</v>
      </c>
    </row>
    <row r="20" spans="1:5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D20*$G$10*12</f>
        <v>29755.152000000002</v>
      </c>
    </row>
    <row r="21" spans="1:5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>D21*$G$10*12</f>
        <v>18521.063999999998</v>
      </c>
    </row>
    <row r="22" spans="1:5" ht="25.5">
      <c r="A22" s="7" t="s">
        <v>15</v>
      </c>
      <c r="B22" s="8" t="s">
        <v>13</v>
      </c>
      <c r="C22" s="8" t="s">
        <v>9</v>
      </c>
      <c r="D22" s="8">
        <v>0.35</v>
      </c>
      <c r="E22" s="10">
        <f>D22*$G$10*12</f>
        <v>10626.84</v>
      </c>
    </row>
    <row r="23" spans="1:5" ht="25.5">
      <c r="A23" s="23" t="s">
        <v>35</v>
      </c>
      <c r="B23" s="8" t="s">
        <v>8</v>
      </c>
      <c r="C23" s="8" t="s">
        <v>9</v>
      </c>
      <c r="D23" s="8" t="s">
        <v>68</v>
      </c>
      <c r="E23" s="10">
        <v>22719.94</v>
      </c>
    </row>
    <row r="24" spans="1:5" ht="21" customHeight="1">
      <c r="A24" s="7" t="s">
        <v>16</v>
      </c>
      <c r="B24" s="8" t="s">
        <v>8</v>
      </c>
      <c r="C24" s="8" t="s">
        <v>9</v>
      </c>
      <c r="D24" s="8" t="s">
        <v>74</v>
      </c>
      <c r="E24" s="10">
        <f>0.95*$G$10*4+1.12*8*G10</f>
        <v>32285.351999999999</v>
      </c>
    </row>
    <row r="25" spans="1:5" ht="21" customHeight="1">
      <c r="A25" s="7" t="s">
        <v>48</v>
      </c>
      <c r="B25" s="8" t="s">
        <v>38</v>
      </c>
      <c r="C25" s="8" t="s">
        <v>9</v>
      </c>
      <c r="D25" s="8" t="s">
        <v>75</v>
      </c>
      <c r="E25" s="10">
        <f>2.12*$G$10*4+3*8*G10</f>
        <v>82180.895999999993</v>
      </c>
    </row>
    <row r="26" spans="1:5" ht="18.75" customHeight="1">
      <c r="A26" s="7" t="s">
        <v>36</v>
      </c>
      <c r="B26" s="8" t="s">
        <v>43</v>
      </c>
      <c r="C26" s="8" t="s">
        <v>9</v>
      </c>
      <c r="D26" s="8">
        <v>0.5</v>
      </c>
      <c r="E26" s="10">
        <f>D26*$G$10*12</f>
        <v>15181.199999999999</v>
      </c>
    </row>
    <row r="27" spans="1:5" ht="32.25" customHeight="1">
      <c r="A27" s="7" t="s">
        <v>46</v>
      </c>
      <c r="B27" s="8" t="s">
        <v>47</v>
      </c>
      <c r="C27" s="8" t="s">
        <v>9</v>
      </c>
      <c r="D27" s="8">
        <v>0.5</v>
      </c>
      <c r="E27" s="10">
        <f>D27*$G$10*12</f>
        <v>15181.199999999999</v>
      </c>
    </row>
    <row r="28" spans="1:5">
      <c r="A28" s="23" t="s">
        <v>39</v>
      </c>
      <c r="B28" s="8" t="s">
        <v>43</v>
      </c>
      <c r="C28" s="8" t="s">
        <v>37</v>
      </c>
      <c r="D28" s="8" t="s">
        <v>44</v>
      </c>
      <c r="E28" s="26">
        <v>22015.279999999999</v>
      </c>
    </row>
    <row r="29" spans="1:5" ht="18.75" customHeight="1">
      <c r="A29" s="23" t="s">
        <v>40</v>
      </c>
      <c r="B29" s="8" t="s">
        <v>43</v>
      </c>
      <c r="C29" s="8" t="s">
        <v>37</v>
      </c>
      <c r="D29" s="8" t="s">
        <v>44</v>
      </c>
      <c r="E29" s="26">
        <v>31732.880000000001</v>
      </c>
    </row>
    <row r="30" spans="1:5" ht="18.75" customHeight="1">
      <c r="A30" s="27" t="s">
        <v>53</v>
      </c>
      <c r="B30" s="28" t="s">
        <v>54</v>
      </c>
      <c r="C30" s="8" t="s">
        <v>37</v>
      </c>
      <c r="D30" s="28" t="s">
        <v>45</v>
      </c>
      <c r="E30" s="29">
        <v>47440</v>
      </c>
    </row>
    <row r="31" spans="1:5" ht="18.75" customHeight="1">
      <c r="A31" s="27" t="s">
        <v>53</v>
      </c>
      <c r="B31" s="28" t="s">
        <v>55</v>
      </c>
      <c r="C31" s="8" t="s">
        <v>37</v>
      </c>
      <c r="D31" s="28" t="s">
        <v>45</v>
      </c>
      <c r="E31" s="29">
        <v>29750</v>
      </c>
    </row>
    <row r="32" spans="1:5" ht="18.75" customHeight="1">
      <c r="A32" s="27" t="s">
        <v>83</v>
      </c>
      <c r="B32" s="28" t="s">
        <v>55</v>
      </c>
      <c r="C32" s="8" t="s">
        <v>37</v>
      </c>
      <c r="D32" s="28" t="s">
        <v>59</v>
      </c>
      <c r="E32" s="29">
        <v>4000</v>
      </c>
    </row>
    <row r="33" spans="1:8" ht="18.75" customHeight="1">
      <c r="A33" s="27" t="s">
        <v>62</v>
      </c>
      <c r="B33" s="28" t="s">
        <v>64</v>
      </c>
      <c r="C33" s="8" t="s">
        <v>37</v>
      </c>
      <c r="D33" s="28" t="s">
        <v>45</v>
      </c>
      <c r="E33" s="29">
        <v>840</v>
      </c>
    </row>
    <row r="34" spans="1:8" ht="26.25" customHeight="1">
      <c r="A34" s="27" t="s">
        <v>58</v>
      </c>
      <c r="B34" s="28" t="s">
        <v>60</v>
      </c>
      <c r="C34" s="8" t="s">
        <v>37</v>
      </c>
      <c r="D34" s="28" t="s">
        <v>59</v>
      </c>
      <c r="E34" s="29">
        <v>50000</v>
      </c>
    </row>
    <row r="35" spans="1:8" ht="26.25" customHeight="1">
      <c r="A35" s="27" t="s">
        <v>58</v>
      </c>
      <c r="B35" s="28" t="s">
        <v>64</v>
      </c>
      <c r="C35" s="8" t="s">
        <v>37</v>
      </c>
      <c r="D35" s="28" t="s">
        <v>59</v>
      </c>
      <c r="E35" s="29">
        <v>50000</v>
      </c>
    </row>
    <row r="36" spans="1:8">
      <c r="A36" s="27" t="s">
        <v>76</v>
      </c>
      <c r="B36" s="28" t="s">
        <v>77</v>
      </c>
      <c r="C36" s="8" t="s">
        <v>37</v>
      </c>
      <c r="D36" s="28" t="s">
        <v>45</v>
      </c>
      <c r="E36" s="29">
        <v>32233</v>
      </c>
    </row>
    <row r="37" spans="1:8">
      <c r="A37" s="27" t="s">
        <v>62</v>
      </c>
      <c r="B37" s="28" t="s">
        <v>82</v>
      </c>
      <c r="C37" s="8" t="s">
        <v>37</v>
      </c>
      <c r="D37" s="28" t="s">
        <v>45</v>
      </c>
      <c r="E37" s="29">
        <v>4908</v>
      </c>
    </row>
    <row r="38" spans="1:8">
      <c r="A38" s="27" t="s">
        <v>84</v>
      </c>
      <c r="B38" s="28" t="s">
        <v>85</v>
      </c>
      <c r="C38" s="8" t="s">
        <v>37</v>
      </c>
      <c r="D38" s="28" t="s">
        <v>59</v>
      </c>
      <c r="E38" s="29">
        <v>9350.2000000000007</v>
      </c>
    </row>
    <row r="39" spans="1:8" ht="19.5" thickBot="1">
      <c r="A39" s="12" t="s">
        <v>17</v>
      </c>
      <c r="B39" s="13"/>
      <c r="C39" s="13"/>
      <c r="D39" s="14"/>
      <c r="E39" s="15">
        <f>SUM(E12:E38)</f>
        <v>957072.44399999978</v>
      </c>
      <c r="G39" s="17"/>
      <c r="H39" s="17"/>
    </row>
    <row r="40" spans="1:8">
      <c r="A40" s="5"/>
      <c r="B40" s="5"/>
      <c r="C40" s="5"/>
      <c r="D40" s="5"/>
      <c r="E40" s="6"/>
    </row>
    <row r="41" spans="1:8" ht="33" customHeight="1">
      <c r="A41" s="34" t="s">
        <v>86</v>
      </c>
      <c r="B41" s="34"/>
      <c r="C41" s="34"/>
      <c r="D41" s="34"/>
      <c r="E41" s="34"/>
    </row>
    <row r="42" spans="1:8">
      <c r="A42" s="24"/>
      <c r="B42" s="24"/>
      <c r="C42" s="24"/>
      <c r="D42" s="24"/>
      <c r="E42" s="25"/>
    </row>
    <row r="43" spans="1:8" ht="15" customHeight="1">
      <c r="A43" s="34" t="s">
        <v>18</v>
      </c>
      <c r="B43" s="34"/>
      <c r="C43" s="34"/>
      <c r="D43" s="34"/>
      <c r="E43" s="34"/>
    </row>
    <row r="44" spans="1:8">
      <c r="A44" s="5"/>
      <c r="B44" s="5"/>
      <c r="C44" s="5"/>
      <c r="D44" s="5"/>
      <c r="E44" s="6"/>
    </row>
    <row r="45" spans="1:8">
      <c r="A45" s="35" t="s">
        <v>19</v>
      </c>
      <c r="B45" s="35"/>
      <c r="C45" s="35"/>
      <c r="D45" s="35"/>
      <c r="E45" s="35"/>
    </row>
    <row r="46" spans="1:8">
      <c r="A46" s="5"/>
      <c r="B46" s="5"/>
      <c r="C46" s="5"/>
      <c r="D46" s="5"/>
      <c r="E46" s="6"/>
    </row>
    <row r="47" spans="1:8" ht="33" customHeight="1">
      <c r="A47" s="34" t="s">
        <v>20</v>
      </c>
      <c r="B47" s="34"/>
      <c r="C47" s="34"/>
      <c r="D47" s="34"/>
      <c r="E47" s="34"/>
    </row>
    <row r="48" spans="1:8">
      <c r="A48" s="5"/>
      <c r="B48" s="5"/>
      <c r="C48" s="5"/>
      <c r="D48" s="5"/>
      <c r="E48" s="6"/>
    </row>
    <row r="49" spans="1:5">
      <c r="A49" s="5"/>
      <c r="B49" s="5"/>
      <c r="C49" s="5"/>
      <c r="D49" s="5"/>
      <c r="E49" s="6"/>
    </row>
    <row r="50" spans="1:5">
      <c r="A50" s="36" t="s">
        <v>21</v>
      </c>
      <c r="B50" s="36"/>
      <c r="C50" s="36"/>
      <c r="D50" s="36"/>
      <c r="E50" s="36"/>
    </row>
    <row r="51" spans="1:5">
      <c r="A51" s="5"/>
      <c r="B51" s="5"/>
      <c r="C51" s="5"/>
      <c r="D51" s="5"/>
      <c r="E51" s="6"/>
    </row>
    <row r="52" spans="1:5">
      <c r="A52" s="5" t="s">
        <v>49</v>
      </c>
      <c r="B52" s="5" t="s">
        <v>50</v>
      </c>
      <c r="C52" s="5"/>
      <c r="D52" s="5"/>
      <c r="E52" s="6" t="s">
        <v>24</v>
      </c>
    </row>
    <row r="53" spans="1:5">
      <c r="A53" s="5"/>
      <c r="B53" s="5"/>
      <c r="C53" s="5"/>
      <c r="D53" s="5"/>
      <c r="E53" s="6" t="s">
        <v>26</v>
      </c>
    </row>
    <row r="54" spans="1:5">
      <c r="A54" s="5"/>
      <c r="B54" s="5"/>
      <c r="C54" s="5"/>
      <c r="D54" s="5"/>
      <c r="E54" s="6"/>
    </row>
    <row r="55" spans="1:5">
      <c r="A55" s="5" t="s">
        <v>22</v>
      </c>
      <c r="B55" s="5" t="s">
        <v>42</v>
      </c>
      <c r="C55" s="5"/>
      <c r="D55" s="5"/>
    </row>
    <row r="56" spans="1:5">
      <c r="A56" s="5"/>
      <c r="B56" s="35" t="s">
        <v>78</v>
      </c>
      <c r="C56" s="35"/>
      <c r="D56" s="35"/>
      <c r="E56" s="6" t="s">
        <v>24</v>
      </c>
    </row>
    <row r="57" spans="1:5">
      <c r="A57" s="5"/>
      <c r="B57" s="5"/>
      <c r="C57" s="5"/>
      <c r="D57" s="5"/>
      <c r="E57" s="6" t="s">
        <v>26</v>
      </c>
    </row>
    <row r="58" spans="1:5">
      <c r="A58" s="5"/>
      <c r="B58" s="5"/>
      <c r="C58" s="5"/>
      <c r="D58" s="5"/>
      <c r="E58" s="6"/>
    </row>
    <row r="59" spans="1:5">
      <c r="A59" s="5" t="s">
        <v>27</v>
      </c>
      <c r="B59" s="5" t="s">
        <v>23</v>
      </c>
      <c r="C59" s="5"/>
      <c r="D59" s="5"/>
      <c r="E59" s="6" t="s">
        <v>24</v>
      </c>
    </row>
    <row r="60" spans="1:5">
      <c r="A60" s="5"/>
      <c r="B60" s="37" t="s">
        <v>25</v>
      </c>
      <c r="C60" s="37"/>
      <c r="D60" s="37"/>
      <c r="E60" s="6" t="s">
        <v>26</v>
      </c>
    </row>
    <row r="61" spans="1:5">
      <c r="A61" s="5"/>
      <c r="B61" s="5"/>
      <c r="C61" s="5"/>
      <c r="D61" s="5"/>
      <c r="E61" s="6"/>
    </row>
  </sheetData>
  <mergeCells count="12">
    <mergeCell ref="B60:D60"/>
    <mergeCell ref="A1:E1"/>
    <mergeCell ref="A2:E2"/>
    <mergeCell ref="D4:E4"/>
    <mergeCell ref="A7:E7"/>
    <mergeCell ref="A9:E9"/>
    <mergeCell ref="A41:E41"/>
    <mergeCell ref="A43:E43"/>
    <mergeCell ref="A45:E45"/>
    <mergeCell ref="A47:E47"/>
    <mergeCell ref="A50:E50"/>
    <mergeCell ref="B56:D56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9"/>
  <sheetViews>
    <sheetView topLeftCell="A32" workbookViewId="0">
      <selection activeCell="E11" sqref="E11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4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80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41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34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2530.1999999999998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30</v>
      </c>
      <c r="B12" s="8" t="s">
        <v>8</v>
      </c>
      <c r="C12" s="8" t="s">
        <v>9</v>
      </c>
      <c r="D12" s="9" t="s">
        <v>66</v>
      </c>
      <c r="E12" s="10">
        <f>0.83*$G$10*4+0.95*5*G10</f>
        <v>20418.714</v>
      </c>
    </row>
    <row r="13" spans="1:7" ht="51">
      <c r="A13" s="7" t="s">
        <v>32</v>
      </c>
      <c r="B13" s="8" t="s">
        <v>8</v>
      </c>
      <c r="C13" s="8" t="s">
        <v>9</v>
      </c>
      <c r="D13" s="9">
        <v>0.69</v>
      </c>
      <c r="E13" s="10">
        <f>D13*$G$10*9</f>
        <v>15712.541999999998</v>
      </c>
      <c r="G13" s="17"/>
    </row>
    <row r="14" spans="1:7" ht="54.75" customHeight="1">
      <c r="A14" s="23" t="s">
        <v>29</v>
      </c>
      <c r="B14" s="8" t="s">
        <v>8</v>
      </c>
      <c r="C14" s="8" t="s">
        <v>9</v>
      </c>
      <c r="D14" s="9" t="s">
        <v>67</v>
      </c>
      <c r="E14" s="10">
        <f>1*$G$10*4+1.1*5*G10</f>
        <v>24036.899999999998</v>
      </c>
    </row>
    <row r="15" spans="1:7" ht="38.25">
      <c r="A15" s="23" t="s">
        <v>28</v>
      </c>
      <c r="B15" s="8" t="s">
        <v>8</v>
      </c>
      <c r="C15" s="8" t="s">
        <v>9</v>
      </c>
      <c r="D15" s="9" t="s">
        <v>69</v>
      </c>
      <c r="E15" s="10">
        <f>1.08*$G$10*4+1.15*5*G10</f>
        <v>25479.114000000001</v>
      </c>
    </row>
    <row r="16" spans="1:7" ht="51">
      <c r="A16" s="7" t="s">
        <v>33</v>
      </c>
      <c r="B16" s="8" t="s">
        <v>8</v>
      </c>
      <c r="C16" s="8" t="s">
        <v>9</v>
      </c>
      <c r="D16" s="9" t="s">
        <v>70</v>
      </c>
      <c r="E16" s="10">
        <f>0.11*$G$10*4+0.11*5*G10</f>
        <v>2504.8980000000001</v>
      </c>
      <c r="G16" s="17"/>
    </row>
    <row r="17" spans="1:5">
      <c r="A17" s="7" t="s">
        <v>11</v>
      </c>
      <c r="B17" s="8" t="s">
        <v>8</v>
      </c>
      <c r="C17" s="8" t="s">
        <v>9</v>
      </c>
      <c r="D17" s="9" t="s">
        <v>71</v>
      </c>
      <c r="E17" s="10">
        <f>0.2*$G$10*4+0.21*5+G10</f>
        <v>4555.41</v>
      </c>
    </row>
    <row r="18" spans="1:5" ht="25.5">
      <c r="A18" s="7" t="s">
        <v>10</v>
      </c>
      <c r="B18" s="8" t="s">
        <v>38</v>
      </c>
      <c r="C18" s="8" t="s">
        <v>9</v>
      </c>
      <c r="D18" s="8" t="s">
        <v>72</v>
      </c>
      <c r="E18" s="10">
        <f>5.95*$G$10*4+7.28*5*G10</f>
        <v>152318.03999999998</v>
      </c>
    </row>
    <row r="19" spans="1:5">
      <c r="A19" s="7" t="s">
        <v>31</v>
      </c>
      <c r="B19" s="8" t="s">
        <v>8</v>
      </c>
      <c r="C19" s="8" t="s">
        <v>9</v>
      </c>
      <c r="D19" s="9" t="s">
        <v>73</v>
      </c>
      <c r="E19" s="10">
        <f>3.48*$G$10*4+3.98*5*G10</f>
        <v>85571.364000000001</v>
      </c>
    </row>
    <row r="20" spans="1:5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D20*$G$10*9</f>
        <v>22316.364000000001</v>
      </c>
    </row>
    <row r="21" spans="1:5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ref="E21:E22" si="0">D21*$G$10*9</f>
        <v>13890.797999999999</v>
      </c>
    </row>
    <row r="22" spans="1:5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7970.1299999999992</v>
      </c>
    </row>
    <row r="23" spans="1:5" ht="25.5">
      <c r="A23" s="23" t="s">
        <v>35</v>
      </c>
      <c r="B23" s="8" t="s">
        <v>8</v>
      </c>
      <c r="C23" s="8" t="s">
        <v>9</v>
      </c>
      <c r="D23" s="8" t="s">
        <v>68</v>
      </c>
      <c r="E23" s="10">
        <f>0.71*$G$10*4+0.75*5*G10</f>
        <v>16674.018</v>
      </c>
    </row>
    <row r="24" spans="1:5" ht="21" customHeight="1">
      <c r="A24" s="7" t="s">
        <v>16</v>
      </c>
      <c r="B24" s="8" t="s">
        <v>8</v>
      </c>
      <c r="C24" s="8" t="s">
        <v>9</v>
      </c>
      <c r="D24" s="8" t="s">
        <v>74</v>
      </c>
      <c r="E24" s="10">
        <f>0.95*$G$10*4+1.12*5*G10</f>
        <v>23783.879999999997</v>
      </c>
    </row>
    <row r="25" spans="1:5" ht="21" customHeight="1">
      <c r="A25" s="7" t="s">
        <v>48</v>
      </c>
      <c r="B25" s="8" t="s">
        <v>38</v>
      </c>
      <c r="C25" s="8" t="s">
        <v>9</v>
      </c>
      <c r="D25" s="8" t="s">
        <v>75</v>
      </c>
      <c r="E25" s="10">
        <f>2.12*$G$10*4+3*5*G10</f>
        <v>59409.095999999998</v>
      </c>
    </row>
    <row r="26" spans="1:5" ht="18.75" customHeight="1">
      <c r="A26" s="7" t="s">
        <v>36</v>
      </c>
      <c r="B26" s="8" t="s">
        <v>43</v>
      </c>
      <c r="C26" s="8" t="s">
        <v>9</v>
      </c>
      <c r="D26" s="8">
        <v>0.5</v>
      </c>
      <c r="E26" s="10">
        <f>D26*$G$10*9</f>
        <v>11385.9</v>
      </c>
    </row>
    <row r="27" spans="1:5" ht="32.25" customHeight="1">
      <c r="A27" s="7" t="s">
        <v>46</v>
      </c>
      <c r="B27" s="8" t="s">
        <v>47</v>
      </c>
      <c r="C27" s="8" t="s">
        <v>9</v>
      </c>
      <c r="D27" s="8">
        <v>0.5</v>
      </c>
      <c r="E27" s="10">
        <f>D27*$G$10*9</f>
        <v>11385.9</v>
      </c>
    </row>
    <row r="28" spans="1:5">
      <c r="A28" s="23" t="s">
        <v>39</v>
      </c>
      <c r="B28" s="8" t="s">
        <v>43</v>
      </c>
      <c r="C28" s="8" t="s">
        <v>37</v>
      </c>
      <c r="D28" s="8" t="s">
        <v>44</v>
      </c>
      <c r="E28" s="26">
        <v>14455.91</v>
      </c>
    </row>
    <row r="29" spans="1:5" ht="18.75" customHeight="1">
      <c r="A29" s="23" t="s">
        <v>40</v>
      </c>
      <c r="B29" s="8" t="s">
        <v>43</v>
      </c>
      <c r="C29" s="8" t="s">
        <v>37</v>
      </c>
      <c r="D29" s="8" t="s">
        <v>44</v>
      </c>
      <c r="E29" s="26">
        <v>22595.53</v>
      </c>
    </row>
    <row r="30" spans="1:5" ht="18.75" customHeight="1">
      <c r="A30" s="27" t="s">
        <v>53</v>
      </c>
      <c r="B30" s="28" t="s">
        <v>54</v>
      </c>
      <c r="C30" s="8" t="s">
        <v>37</v>
      </c>
      <c r="D30" s="28" t="s">
        <v>45</v>
      </c>
      <c r="E30" s="29">
        <v>47440</v>
      </c>
    </row>
    <row r="31" spans="1:5" ht="18.75" customHeight="1">
      <c r="A31" s="27" t="s">
        <v>53</v>
      </c>
      <c r="B31" s="28" t="s">
        <v>55</v>
      </c>
      <c r="C31" s="8" t="s">
        <v>37</v>
      </c>
      <c r="D31" s="28" t="s">
        <v>45</v>
      </c>
      <c r="E31" s="29">
        <v>29750</v>
      </c>
    </row>
    <row r="32" spans="1:5" ht="18.75" customHeight="1">
      <c r="A32" s="27" t="s">
        <v>61</v>
      </c>
      <c r="B32" s="28" t="s">
        <v>63</v>
      </c>
      <c r="C32" s="8" t="s">
        <v>37</v>
      </c>
      <c r="D32" s="28" t="s">
        <v>45</v>
      </c>
      <c r="E32" s="29">
        <v>901</v>
      </c>
    </row>
    <row r="33" spans="1:8" ht="18.75" customHeight="1">
      <c r="A33" s="27" t="s">
        <v>62</v>
      </c>
      <c r="B33" s="28" t="s">
        <v>64</v>
      </c>
      <c r="C33" s="8" t="s">
        <v>37</v>
      </c>
      <c r="D33" s="28" t="s">
        <v>45</v>
      </c>
      <c r="E33" s="29">
        <v>840</v>
      </c>
    </row>
    <row r="34" spans="1:8" ht="26.25" customHeight="1">
      <c r="A34" s="27" t="s">
        <v>58</v>
      </c>
      <c r="B34" s="28" t="s">
        <v>60</v>
      </c>
      <c r="C34" s="8" t="s">
        <v>37</v>
      </c>
      <c r="D34" s="28" t="s">
        <v>59</v>
      </c>
      <c r="E34" s="29">
        <v>50000</v>
      </c>
    </row>
    <row r="35" spans="1:8" ht="26.25" customHeight="1">
      <c r="A35" s="27" t="s">
        <v>58</v>
      </c>
      <c r="B35" s="28" t="s">
        <v>64</v>
      </c>
      <c r="C35" s="8" t="s">
        <v>37</v>
      </c>
      <c r="D35" s="28" t="s">
        <v>59</v>
      </c>
      <c r="E35" s="29">
        <v>50000</v>
      </c>
    </row>
    <row r="36" spans="1:8">
      <c r="A36" s="27" t="s">
        <v>76</v>
      </c>
      <c r="B36" s="28" t="s">
        <v>77</v>
      </c>
      <c r="C36" s="8" t="s">
        <v>37</v>
      </c>
      <c r="D36" s="28" t="s">
        <v>45</v>
      </c>
      <c r="E36" s="29">
        <v>32233</v>
      </c>
    </row>
    <row r="37" spans="1:8" ht="19.5" thickBot="1">
      <c r="A37" s="12" t="s">
        <v>17</v>
      </c>
      <c r="B37" s="13"/>
      <c r="C37" s="13"/>
      <c r="D37" s="14"/>
      <c r="E37" s="15">
        <f>SUM(E12:E36)</f>
        <v>745628.50800000003</v>
      </c>
      <c r="G37" s="17"/>
      <c r="H37" s="17"/>
    </row>
    <row r="38" spans="1:8">
      <c r="A38" s="5"/>
      <c r="B38" s="5"/>
      <c r="C38" s="5"/>
      <c r="D38" s="5"/>
      <c r="E38" s="6"/>
    </row>
    <row r="39" spans="1:8" ht="33" customHeight="1">
      <c r="A39" s="34" t="s">
        <v>79</v>
      </c>
      <c r="B39" s="34"/>
      <c r="C39" s="34"/>
      <c r="D39" s="34"/>
      <c r="E39" s="34"/>
    </row>
    <row r="40" spans="1:8">
      <c r="A40" s="24"/>
      <c r="B40" s="24"/>
      <c r="C40" s="24"/>
      <c r="D40" s="24"/>
      <c r="E40" s="25"/>
    </row>
    <row r="41" spans="1:8" ht="15" customHeight="1">
      <c r="A41" s="34" t="s">
        <v>18</v>
      </c>
      <c r="B41" s="34"/>
      <c r="C41" s="34"/>
      <c r="D41" s="34"/>
      <c r="E41" s="34"/>
    </row>
    <row r="42" spans="1:8">
      <c r="A42" s="5"/>
      <c r="B42" s="5"/>
      <c r="C42" s="5"/>
      <c r="D42" s="5"/>
      <c r="E42" s="6"/>
    </row>
    <row r="43" spans="1:8">
      <c r="A43" s="35" t="s">
        <v>19</v>
      </c>
      <c r="B43" s="35"/>
      <c r="C43" s="35"/>
      <c r="D43" s="35"/>
      <c r="E43" s="35"/>
    </row>
    <row r="44" spans="1:8">
      <c r="A44" s="5"/>
      <c r="B44" s="5"/>
      <c r="C44" s="5"/>
      <c r="D44" s="5"/>
      <c r="E44" s="6"/>
    </row>
    <row r="45" spans="1:8" ht="33" customHeight="1">
      <c r="A45" s="34" t="s">
        <v>20</v>
      </c>
      <c r="B45" s="34"/>
      <c r="C45" s="34"/>
      <c r="D45" s="34"/>
      <c r="E45" s="34"/>
    </row>
    <row r="46" spans="1:8">
      <c r="A46" s="5"/>
      <c r="B46" s="5"/>
      <c r="C46" s="5"/>
      <c r="D46" s="5"/>
      <c r="E46" s="6"/>
    </row>
    <row r="47" spans="1:8">
      <c r="A47" s="5"/>
      <c r="B47" s="5"/>
      <c r="C47" s="5"/>
      <c r="D47" s="5"/>
      <c r="E47" s="6"/>
    </row>
    <row r="48" spans="1:8">
      <c r="A48" s="36" t="s">
        <v>21</v>
      </c>
      <c r="B48" s="36"/>
      <c r="C48" s="36"/>
      <c r="D48" s="36"/>
      <c r="E48" s="36"/>
    </row>
    <row r="49" spans="1:5">
      <c r="A49" s="5"/>
      <c r="B49" s="5"/>
      <c r="C49" s="5"/>
      <c r="D49" s="5"/>
      <c r="E49" s="6"/>
    </row>
    <row r="50" spans="1:5">
      <c r="A50" s="5" t="s">
        <v>49</v>
      </c>
      <c r="B50" s="5" t="s">
        <v>50</v>
      </c>
      <c r="C50" s="5"/>
      <c r="D50" s="5"/>
      <c r="E50" s="6" t="s">
        <v>24</v>
      </c>
    </row>
    <row r="51" spans="1:5">
      <c r="A51" s="5"/>
      <c r="B51" s="5"/>
      <c r="C51" s="5"/>
      <c r="D51" s="5"/>
      <c r="E51" s="6" t="s">
        <v>26</v>
      </c>
    </row>
    <row r="52" spans="1:5">
      <c r="A52" s="5"/>
      <c r="B52" s="5"/>
      <c r="C52" s="5"/>
      <c r="D52" s="5"/>
      <c r="E52" s="6"/>
    </row>
    <row r="53" spans="1:5">
      <c r="A53" s="5" t="s">
        <v>22</v>
      </c>
      <c r="B53" s="5" t="s">
        <v>42</v>
      </c>
      <c r="C53" s="5"/>
      <c r="D53" s="5"/>
    </row>
    <row r="54" spans="1:5">
      <c r="A54" s="5"/>
      <c r="B54" s="35" t="s">
        <v>78</v>
      </c>
      <c r="C54" s="35"/>
      <c r="D54" s="35"/>
      <c r="E54" s="6" t="s">
        <v>24</v>
      </c>
    </row>
    <row r="55" spans="1:5">
      <c r="A55" s="5"/>
      <c r="B55" s="5"/>
      <c r="C55" s="5"/>
      <c r="D55" s="5"/>
      <c r="E55" s="6" t="s">
        <v>26</v>
      </c>
    </row>
    <row r="56" spans="1:5">
      <c r="A56" s="5"/>
      <c r="B56" s="5"/>
      <c r="C56" s="5"/>
      <c r="D56" s="5"/>
      <c r="E56" s="6"/>
    </row>
    <row r="57" spans="1:5">
      <c r="A57" s="5" t="s">
        <v>27</v>
      </c>
      <c r="B57" s="5" t="s">
        <v>23</v>
      </c>
      <c r="C57" s="5"/>
      <c r="D57" s="5"/>
      <c r="E57" s="6" t="s">
        <v>24</v>
      </c>
    </row>
    <row r="58" spans="1:5">
      <c r="A58" s="5"/>
      <c r="B58" s="37" t="s">
        <v>25</v>
      </c>
      <c r="C58" s="37"/>
      <c r="D58" s="37"/>
      <c r="E58" s="6" t="s">
        <v>26</v>
      </c>
    </row>
    <row r="59" spans="1:5">
      <c r="A59" s="5"/>
      <c r="B59" s="5"/>
      <c r="C59" s="5"/>
      <c r="D59" s="5"/>
      <c r="E59" s="6"/>
    </row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7"/>
  <sheetViews>
    <sheetView topLeftCell="A9" workbookViewId="0">
      <selection activeCell="A37" sqref="A37:E37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4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0" t="s">
        <v>57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41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34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2530.1999999999998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30</v>
      </c>
      <c r="B12" s="8" t="s">
        <v>8</v>
      </c>
      <c r="C12" s="8" t="s">
        <v>9</v>
      </c>
      <c r="D12" s="9">
        <v>0.83</v>
      </c>
      <c r="E12" s="10">
        <f>D12*$G$10*6</f>
        <v>12600.395999999999</v>
      </c>
    </row>
    <row r="13" spans="1:7" ht="51">
      <c r="A13" s="7" t="s">
        <v>32</v>
      </c>
      <c r="B13" s="8" t="s">
        <v>8</v>
      </c>
      <c r="C13" s="8" t="s">
        <v>9</v>
      </c>
      <c r="D13" s="9">
        <v>0.69</v>
      </c>
      <c r="E13" s="10">
        <f t="shared" ref="E13:E27" si="0">D13*$G$10*6</f>
        <v>10475.027999999998</v>
      </c>
      <c r="G13" s="17"/>
    </row>
    <row r="14" spans="1:7" ht="54.75" customHeight="1">
      <c r="A14" s="23" t="s">
        <v>29</v>
      </c>
      <c r="B14" s="8" t="s">
        <v>8</v>
      </c>
      <c r="C14" s="8" t="s">
        <v>9</v>
      </c>
      <c r="D14" s="9">
        <v>1</v>
      </c>
      <c r="E14" s="10">
        <f t="shared" si="0"/>
        <v>15181.199999999999</v>
      </c>
    </row>
    <row r="15" spans="1:7" ht="38.25">
      <c r="A15" s="23" t="s">
        <v>28</v>
      </c>
      <c r="B15" s="8" t="s">
        <v>8</v>
      </c>
      <c r="C15" s="8" t="s">
        <v>9</v>
      </c>
      <c r="D15" s="9">
        <v>1.08</v>
      </c>
      <c r="E15" s="10">
        <f t="shared" si="0"/>
        <v>16395.696</v>
      </c>
    </row>
    <row r="16" spans="1:7" ht="51">
      <c r="A16" s="7" t="s">
        <v>33</v>
      </c>
      <c r="B16" s="8" t="s">
        <v>8</v>
      </c>
      <c r="C16" s="8" t="s">
        <v>9</v>
      </c>
      <c r="D16" s="9">
        <v>0.11</v>
      </c>
      <c r="E16" s="10">
        <f t="shared" si="0"/>
        <v>1669.932</v>
      </c>
      <c r="G16" s="17"/>
    </row>
    <row r="17" spans="1:5">
      <c r="A17" s="7" t="s">
        <v>11</v>
      </c>
      <c r="B17" s="8" t="s">
        <v>8</v>
      </c>
      <c r="C17" s="8" t="s">
        <v>9</v>
      </c>
      <c r="D17" s="9">
        <v>0.2</v>
      </c>
      <c r="E17" s="10">
        <f t="shared" si="0"/>
        <v>3036.24</v>
      </c>
    </row>
    <row r="18" spans="1:5" ht="25.5">
      <c r="A18" s="7" t="s">
        <v>10</v>
      </c>
      <c r="B18" s="8" t="s">
        <v>38</v>
      </c>
      <c r="C18" s="8" t="s">
        <v>9</v>
      </c>
      <c r="D18" s="8">
        <v>5.95</v>
      </c>
      <c r="E18" s="10">
        <f t="shared" si="0"/>
        <v>90328.139999999985</v>
      </c>
    </row>
    <row r="19" spans="1:5">
      <c r="A19" s="7" t="s">
        <v>31</v>
      </c>
      <c r="B19" s="8" t="s">
        <v>8</v>
      </c>
      <c r="C19" s="8" t="s">
        <v>9</v>
      </c>
      <c r="D19" s="9">
        <v>3.48</v>
      </c>
      <c r="E19" s="10">
        <f t="shared" si="0"/>
        <v>52830.576000000001</v>
      </c>
    </row>
    <row r="20" spans="1:5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14877.576000000001</v>
      </c>
    </row>
    <row r="21" spans="1:5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9260.5319999999992</v>
      </c>
    </row>
    <row r="22" spans="1:5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5313.42</v>
      </c>
    </row>
    <row r="23" spans="1:5" ht="25.5">
      <c r="A23" s="23" t="s">
        <v>35</v>
      </c>
      <c r="B23" s="8" t="s">
        <v>8</v>
      </c>
      <c r="C23" s="8" t="s">
        <v>9</v>
      </c>
      <c r="D23" s="8">
        <v>0.71</v>
      </c>
      <c r="E23" s="10">
        <f t="shared" si="0"/>
        <v>10778.651999999998</v>
      </c>
    </row>
    <row r="24" spans="1:5" ht="21" customHeight="1">
      <c r="A24" s="7" t="s">
        <v>16</v>
      </c>
      <c r="B24" s="8" t="s">
        <v>8</v>
      </c>
      <c r="C24" s="8" t="s">
        <v>9</v>
      </c>
      <c r="D24" s="8">
        <v>0.95</v>
      </c>
      <c r="E24" s="10">
        <f t="shared" si="0"/>
        <v>14422.139999999998</v>
      </c>
    </row>
    <row r="25" spans="1:5" ht="21" customHeight="1">
      <c r="A25" s="7" t="s">
        <v>48</v>
      </c>
      <c r="B25" s="8" t="s">
        <v>38</v>
      </c>
      <c r="C25" s="8" t="s">
        <v>9</v>
      </c>
      <c r="D25" s="8">
        <v>2.12</v>
      </c>
      <c r="E25" s="10">
        <f t="shared" si="0"/>
        <v>32184.143999999997</v>
      </c>
    </row>
    <row r="26" spans="1:5" ht="18.75" customHeight="1">
      <c r="A26" s="7" t="s">
        <v>36</v>
      </c>
      <c r="B26" s="8" t="s">
        <v>43</v>
      </c>
      <c r="C26" s="8" t="s">
        <v>9</v>
      </c>
      <c r="D26" s="8">
        <v>0.5</v>
      </c>
      <c r="E26" s="10">
        <f t="shared" si="0"/>
        <v>7590.5999999999995</v>
      </c>
    </row>
    <row r="27" spans="1:5" ht="32.25" customHeight="1">
      <c r="A27" s="7" t="s">
        <v>46</v>
      </c>
      <c r="B27" s="8" t="s">
        <v>47</v>
      </c>
      <c r="C27" s="8" t="s">
        <v>9</v>
      </c>
      <c r="D27" s="8">
        <v>0.5</v>
      </c>
      <c r="E27" s="10">
        <f t="shared" si="0"/>
        <v>7590.5999999999995</v>
      </c>
    </row>
    <row r="28" spans="1:5">
      <c r="A28" s="23" t="s">
        <v>39</v>
      </c>
      <c r="B28" s="8" t="s">
        <v>43</v>
      </c>
      <c r="C28" s="8" t="s">
        <v>37</v>
      </c>
      <c r="D28" s="8" t="s">
        <v>44</v>
      </c>
      <c r="E28" s="26">
        <v>11242.9</v>
      </c>
    </row>
    <row r="29" spans="1:5" ht="18.75" customHeight="1">
      <c r="A29" s="23" t="s">
        <v>40</v>
      </c>
      <c r="B29" s="8" t="s">
        <v>43</v>
      </c>
      <c r="C29" s="8" t="s">
        <v>37</v>
      </c>
      <c r="D29" s="8" t="s">
        <v>44</v>
      </c>
      <c r="E29" s="26">
        <v>13340.47</v>
      </c>
    </row>
    <row r="30" spans="1:5" ht="18.75" customHeight="1">
      <c r="A30" s="27" t="s">
        <v>53</v>
      </c>
      <c r="B30" s="28" t="s">
        <v>54</v>
      </c>
      <c r="C30" s="8" t="s">
        <v>37</v>
      </c>
      <c r="D30" s="28" t="s">
        <v>45</v>
      </c>
      <c r="E30" s="29">
        <v>47440</v>
      </c>
    </row>
    <row r="31" spans="1:5" ht="18.75" customHeight="1">
      <c r="A31" s="27" t="s">
        <v>53</v>
      </c>
      <c r="B31" s="28" t="s">
        <v>55</v>
      </c>
      <c r="C31" s="8" t="s">
        <v>37</v>
      </c>
      <c r="D31" s="28" t="s">
        <v>45</v>
      </c>
      <c r="E31" s="29">
        <v>29750</v>
      </c>
    </row>
    <row r="32" spans="1:5" ht="18.75" customHeight="1">
      <c r="A32" s="27" t="s">
        <v>61</v>
      </c>
      <c r="B32" s="28" t="s">
        <v>63</v>
      </c>
      <c r="C32" s="8" t="s">
        <v>37</v>
      </c>
      <c r="D32" s="28" t="s">
        <v>45</v>
      </c>
      <c r="E32" s="29">
        <v>901</v>
      </c>
    </row>
    <row r="33" spans="1:8" ht="18.75" customHeight="1">
      <c r="A33" s="27" t="s">
        <v>62</v>
      </c>
      <c r="B33" s="28" t="s">
        <v>64</v>
      </c>
      <c r="C33" s="8" t="s">
        <v>37</v>
      </c>
      <c r="D33" s="28" t="s">
        <v>45</v>
      </c>
      <c r="E33" s="29">
        <v>840</v>
      </c>
    </row>
    <row r="34" spans="1:8" ht="26.25" customHeight="1">
      <c r="A34" s="27" t="s">
        <v>58</v>
      </c>
      <c r="B34" s="28" t="s">
        <v>60</v>
      </c>
      <c r="C34" s="8" t="s">
        <v>37</v>
      </c>
      <c r="D34" s="28" t="s">
        <v>59</v>
      </c>
      <c r="E34" s="29">
        <v>50000</v>
      </c>
    </row>
    <row r="35" spans="1:8" ht="19.5" thickBot="1">
      <c r="A35" s="12" t="s">
        <v>17</v>
      </c>
      <c r="B35" s="13"/>
      <c r="C35" s="13"/>
      <c r="D35" s="14"/>
      <c r="E35" s="15">
        <f>SUM(E12:E34)</f>
        <v>458049.24199999991</v>
      </c>
      <c r="G35" s="17"/>
      <c r="H35" s="17"/>
    </row>
    <row r="36" spans="1:8">
      <c r="A36" s="5"/>
      <c r="B36" s="5"/>
      <c r="C36" s="5"/>
      <c r="D36" s="5"/>
      <c r="E36" s="6"/>
    </row>
    <row r="37" spans="1:8" ht="33" customHeight="1">
      <c r="A37" s="34" t="s">
        <v>65</v>
      </c>
      <c r="B37" s="34"/>
      <c r="C37" s="34"/>
      <c r="D37" s="34"/>
      <c r="E37" s="34"/>
    </row>
    <row r="38" spans="1:8">
      <c r="A38" s="24"/>
      <c r="B38" s="24"/>
      <c r="C38" s="24"/>
      <c r="D38" s="24"/>
      <c r="E38" s="25"/>
    </row>
    <row r="39" spans="1:8" ht="15" customHeight="1">
      <c r="A39" s="34" t="s">
        <v>18</v>
      </c>
      <c r="B39" s="34"/>
      <c r="C39" s="34"/>
      <c r="D39" s="34"/>
      <c r="E39" s="34"/>
    </row>
    <row r="40" spans="1:8">
      <c r="A40" s="5"/>
      <c r="B40" s="5"/>
      <c r="C40" s="5"/>
      <c r="D40" s="5"/>
      <c r="E40" s="6"/>
    </row>
    <row r="41" spans="1:8">
      <c r="A41" s="35" t="s">
        <v>19</v>
      </c>
      <c r="B41" s="35"/>
      <c r="C41" s="35"/>
      <c r="D41" s="35"/>
      <c r="E41" s="35"/>
    </row>
    <row r="42" spans="1:8">
      <c r="A42" s="5"/>
      <c r="B42" s="5"/>
      <c r="C42" s="5"/>
      <c r="D42" s="5"/>
      <c r="E42" s="6"/>
    </row>
    <row r="43" spans="1:8" ht="33" customHeight="1">
      <c r="A43" s="34" t="s">
        <v>20</v>
      </c>
      <c r="B43" s="34"/>
      <c r="C43" s="34"/>
      <c r="D43" s="34"/>
      <c r="E43" s="34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36" t="s">
        <v>21</v>
      </c>
      <c r="B46" s="36"/>
      <c r="C46" s="36"/>
      <c r="D46" s="36"/>
      <c r="E46" s="36"/>
    </row>
    <row r="47" spans="1:8">
      <c r="A47" s="5"/>
      <c r="B47" s="5"/>
      <c r="C47" s="5"/>
      <c r="D47" s="5"/>
      <c r="E47" s="6"/>
    </row>
    <row r="48" spans="1:8">
      <c r="A48" s="5" t="s">
        <v>49</v>
      </c>
      <c r="B48" s="5" t="s">
        <v>50</v>
      </c>
      <c r="C48" s="5"/>
      <c r="D48" s="5"/>
      <c r="E48" s="6" t="s">
        <v>24</v>
      </c>
    </row>
    <row r="49" spans="1:5">
      <c r="A49" s="5"/>
      <c r="B49" s="5"/>
      <c r="C49" s="5"/>
      <c r="D49" s="5"/>
      <c r="E49" s="6" t="s">
        <v>26</v>
      </c>
    </row>
    <row r="50" spans="1:5">
      <c r="A50" s="5"/>
      <c r="B50" s="5"/>
      <c r="C50" s="5"/>
      <c r="D50" s="5"/>
      <c r="E50" s="6"/>
    </row>
    <row r="51" spans="1:5">
      <c r="A51" s="5" t="s">
        <v>22</v>
      </c>
      <c r="B51" s="5" t="s">
        <v>42</v>
      </c>
      <c r="C51" s="5"/>
      <c r="D51" s="5"/>
    </row>
    <row r="52" spans="1:5">
      <c r="A52" s="5"/>
      <c r="B52" s="35" t="s">
        <v>51</v>
      </c>
      <c r="C52" s="35"/>
      <c r="D52" s="35"/>
      <c r="E52" s="6" t="s">
        <v>24</v>
      </c>
    </row>
    <row r="53" spans="1:5">
      <c r="A53" s="5"/>
      <c r="B53" s="5"/>
      <c r="C53" s="5"/>
      <c r="D53" s="5"/>
      <c r="E53" s="6" t="s">
        <v>26</v>
      </c>
    </row>
    <row r="54" spans="1:5">
      <c r="A54" s="5"/>
      <c r="B54" s="5"/>
      <c r="C54" s="5"/>
      <c r="D54" s="5"/>
      <c r="E54" s="6"/>
    </row>
    <row r="55" spans="1:5">
      <c r="A55" s="5" t="s">
        <v>27</v>
      </c>
      <c r="B55" s="5" t="s">
        <v>23</v>
      </c>
      <c r="C55" s="5"/>
      <c r="D55" s="5"/>
      <c r="E55" s="6" t="s">
        <v>24</v>
      </c>
    </row>
    <row r="56" spans="1:5">
      <c r="A56" s="5"/>
      <c r="B56" s="37" t="s">
        <v>25</v>
      </c>
      <c r="C56" s="37"/>
      <c r="D56" s="37"/>
      <c r="E56" s="6" t="s">
        <v>26</v>
      </c>
    </row>
    <row r="57" spans="1:5">
      <c r="A57" s="5"/>
      <c r="B57" s="5"/>
      <c r="C57" s="5"/>
      <c r="D57" s="5"/>
      <c r="E57" s="6"/>
    </row>
  </sheetData>
  <mergeCells count="12">
    <mergeCell ref="B56:D56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4"/>
  <sheetViews>
    <sheetView topLeftCell="A24" workbookViewId="0">
      <selection activeCell="A39" sqref="A39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4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52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41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34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2530.1999999999998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30</v>
      </c>
      <c r="B12" s="8" t="s">
        <v>8</v>
      </c>
      <c r="C12" s="8" t="s">
        <v>9</v>
      </c>
      <c r="D12" s="9">
        <v>0.83</v>
      </c>
      <c r="E12" s="10">
        <f t="shared" ref="E12:E22" si="0">D12*$G$10*3</f>
        <v>6300.1979999999994</v>
      </c>
    </row>
    <row r="13" spans="1:7" ht="51">
      <c r="A13" s="7" t="s">
        <v>32</v>
      </c>
      <c r="B13" s="8" t="s">
        <v>8</v>
      </c>
      <c r="C13" s="8" t="s">
        <v>9</v>
      </c>
      <c r="D13" s="9">
        <v>0.69</v>
      </c>
      <c r="E13" s="10">
        <f t="shared" si="0"/>
        <v>5237.5139999999992</v>
      </c>
      <c r="G13" s="17"/>
    </row>
    <row r="14" spans="1:7" ht="54.75" customHeight="1">
      <c r="A14" s="23" t="s">
        <v>29</v>
      </c>
      <c r="B14" s="8" t="s">
        <v>8</v>
      </c>
      <c r="C14" s="8" t="s">
        <v>9</v>
      </c>
      <c r="D14" s="9">
        <v>1</v>
      </c>
      <c r="E14" s="10">
        <f t="shared" si="0"/>
        <v>7590.5999999999995</v>
      </c>
    </row>
    <row r="15" spans="1:7" ht="38.25">
      <c r="A15" s="23" t="s">
        <v>28</v>
      </c>
      <c r="B15" s="8" t="s">
        <v>8</v>
      </c>
      <c r="C15" s="8" t="s">
        <v>9</v>
      </c>
      <c r="D15" s="9">
        <v>1.08</v>
      </c>
      <c r="E15" s="10">
        <f t="shared" si="0"/>
        <v>8197.848</v>
      </c>
    </row>
    <row r="16" spans="1:7" ht="51">
      <c r="A16" s="7" t="s">
        <v>33</v>
      </c>
      <c r="B16" s="8" t="s">
        <v>8</v>
      </c>
      <c r="C16" s="8" t="s">
        <v>9</v>
      </c>
      <c r="D16" s="9">
        <v>0.11</v>
      </c>
      <c r="E16" s="10">
        <f t="shared" si="0"/>
        <v>834.96600000000001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0.2</v>
      </c>
      <c r="E17" s="10">
        <f t="shared" si="0"/>
        <v>1518.12</v>
      </c>
    </row>
    <row r="18" spans="1:8" ht="25.5">
      <c r="A18" s="7" t="s">
        <v>10</v>
      </c>
      <c r="B18" s="8" t="s">
        <v>38</v>
      </c>
      <c r="C18" s="8" t="s">
        <v>9</v>
      </c>
      <c r="D18" s="8">
        <v>5.95</v>
      </c>
      <c r="E18" s="10">
        <f t="shared" si="0"/>
        <v>45164.069999999992</v>
      </c>
    </row>
    <row r="19" spans="1:8">
      <c r="A19" s="7" t="s">
        <v>31</v>
      </c>
      <c r="B19" s="8" t="s">
        <v>8</v>
      </c>
      <c r="C19" s="8" t="s">
        <v>9</v>
      </c>
      <c r="D19" s="9">
        <v>3.48</v>
      </c>
      <c r="E19" s="10">
        <f t="shared" si="0"/>
        <v>26415.288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7438.7880000000005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4630.2659999999996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2656.71</v>
      </c>
    </row>
    <row r="23" spans="1:8" ht="25.5">
      <c r="A23" s="23" t="s">
        <v>35</v>
      </c>
      <c r="B23" s="8" t="s">
        <v>8</v>
      </c>
      <c r="C23" s="8" t="s">
        <v>9</v>
      </c>
      <c r="D23" s="8">
        <v>0.71</v>
      </c>
      <c r="E23" s="10">
        <f>D23*$G$10*3</f>
        <v>5389.3259999999991</v>
      </c>
    </row>
    <row r="24" spans="1:8" ht="21" customHeight="1">
      <c r="A24" s="7" t="s">
        <v>16</v>
      </c>
      <c r="B24" s="8" t="s">
        <v>8</v>
      </c>
      <c r="C24" s="8" t="s">
        <v>9</v>
      </c>
      <c r="D24" s="8">
        <v>0.95</v>
      </c>
      <c r="E24" s="10">
        <f t="shared" ref="E24:E27" si="1">D24*$G$10*3</f>
        <v>7211.0699999999988</v>
      </c>
    </row>
    <row r="25" spans="1:8" ht="21" customHeight="1">
      <c r="A25" s="7" t="s">
        <v>48</v>
      </c>
      <c r="B25" s="8" t="s">
        <v>38</v>
      </c>
      <c r="C25" s="8" t="s">
        <v>9</v>
      </c>
      <c r="D25" s="8">
        <v>2.12</v>
      </c>
      <c r="E25" s="10">
        <f t="shared" si="1"/>
        <v>16092.071999999998</v>
      </c>
    </row>
    <row r="26" spans="1:8" ht="18.75" customHeight="1">
      <c r="A26" s="7" t="s">
        <v>36</v>
      </c>
      <c r="B26" s="8" t="s">
        <v>43</v>
      </c>
      <c r="C26" s="8" t="s">
        <v>9</v>
      </c>
      <c r="D26" s="8">
        <v>0.5</v>
      </c>
      <c r="E26" s="10">
        <f t="shared" si="1"/>
        <v>3795.2999999999997</v>
      </c>
    </row>
    <row r="27" spans="1:8" ht="32.25" customHeight="1">
      <c r="A27" s="7" t="s">
        <v>46</v>
      </c>
      <c r="B27" s="8" t="s">
        <v>47</v>
      </c>
      <c r="C27" s="8" t="s">
        <v>9</v>
      </c>
      <c r="D27" s="8">
        <v>0.5</v>
      </c>
      <c r="E27" s="10">
        <f t="shared" si="1"/>
        <v>3795.2999999999997</v>
      </c>
    </row>
    <row r="28" spans="1:8">
      <c r="A28" s="23" t="s">
        <v>39</v>
      </c>
      <c r="B28" s="8" t="s">
        <v>43</v>
      </c>
      <c r="C28" s="8" t="s">
        <v>37</v>
      </c>
      <c r="D28" s="8" t="s">
        <v>44</v>
      </c>
      <c r="E28" s="26">
        <v>7749.82</v>
      </c>
    </row>
    <row r="29" spans="1:8" ht="18.75" customHeight="1">
      <c r="A29" s="23" t="s">
        <v>40</v>
      </c>
      <c r="B29" s="8" t="s">
        <v>43</v>
      </c>
      <c r="C29" s="8" t="s">
        <v>37</v>
      </c>
      <c r="D29" s="8" t="s">
        <v>44</v>
      </c>
      <c r="E29" s="26">
        <v>8140.4669999999996</v>
      </c>
    </row>
    <row r="30" spans="1:8" ht="18.75" customHeight="1">
      <c r="A30" s="27" t="s">
        <v>53</v>
      </c>
      <c r="B30" s="28" t="s">
        <v>54</v>
      </c>
      <c r="C30" s="8" t="s">
        <v>37</v>
      </c>
      <c r="D30" s="28" t="s">
        <v>45</v>
      </c>
      <c r="E30" s="29">
        <v>47440</v>
      </c>
    </row>
    <row r="31" spans="1:8" ht="18.75" customHeight="1">
      <c r="A31" s="27" t="s">
        <v>53</v>
      </c>
      <c r="B31" s="28" t="s">
        <v>55</v>
      </c>
      <c r="C31" s="8" t="s">
        <v>37</v>
      </c>
      <c r="D31" s="28" t="s">
        <v>45</v>
      </c>
      <c r="E31" s="29">
        <v>29750</v>
      </c>
    </row>
    <row r="32" spans="1:8" ht="19.5" thickBot="1">
      <c r="A32" s="12" t="s">
        <v>17</v>
      </c>
      <c r="B32" s="13"/>
      <c r="C32" s="13"/>
      <c r="D32" s="14"/>
      <c r="E32" s="15">
        <f>SUM(E12:E31)</f>
        <v>245347.72299999997</v>
      </c>
      <c r="G32" s="17"/>
      <c r="H32" s="17"/>
    </row>
    <row r="33" spans="1:5">
      <c r="A33" s="5"/>
      <c r="B33" s="5"/>
      <c r="C33" s="5"/>
      <c r="D33" s="5"/>
      <c r="E33" s="6"/>
    </row>
    <row r="34" spans="1:5" ht="33" customHeight="1">
      <c r="A34" s="34" t="s">
        <v>56</v>
      </c>
      <c r="B34" s="34"/>
      <c r="C34" s="34"/>
      <c r="D34" s="34"/>
      <c r="E34" s="34"/>
    </row>
    <row r="35" spans="1:5">
      <c r="A35" s="24"/>
      <c r="B35" s="24"/>
      <c r="C35" s="24"/>
      <c r="D35" s="24"/>
      <c r="E35" s="25"/>
    </row>
    <row r="36" spans="1:5" ht="15" customHeight="1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35" t="s">
        <v>19</v>
      </c>
      <c r="B38" s="35"/>
      <c r="C38" s="35"/>
      <c r="D38" s="35"/>
      <c r="E38" s="35"/>
    </row>
    <row r="39" spans="1:5">
      <c r="A39" s="5"/>
      <c r="B39" s="5"/>
      <c r="C39" s="5"/>
      <c r="D39" s="5"/>
      <c r="E39" s="6"/>
    </row>
    <row r="40" spans="1:5" ht="33" customHeight="1">
      <c r="A40" s="34" t="s">
        <v>20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6" t="s">
        <v>21</v>
      </c>
      <c r="B43" s="36"/>
      <c r="C43" s="36"/>
      <c r="D43" s="36"/>
      <c r="E43" s="36"/>
    </row>
    <row r="44" spans="1:5">
      <c r="A44" s="5"/>
      <c r="B44" s="5"/>
      <c r="C44" s="5"/>
      <c r="D44" s="5"/>
      <c r="E44" s="6"/>
    </row>
    <row r="45" spans="1:5">
      <c r="A45" s="5" t="s">
        <v>49</v>
      </c>
      <c r="B45" s="5" t="s">
        <v>50</v>
      </c>
      <c r="C45" s="5"/>
      <c r="D45" s="5"/>
      <c r="E45" s="6" t="s">
        <v>24</v>
      </c>
    </row>
    <row r="46" spans="1:5">
      <c r="A46" s="5"/>
      <c r="B46" s="5"/>
      <c r="C46" s="5"/>
      <c r="D46" s="5"/>
      <c r="E46" s="6" t="s">
        <v>26</v>
      </c>
    </row>
    <row r="47" spans="1:5">
      <c r="A47" s="5"/>
      <c r="B47" s="5"/>
      <c r="C47" s="5"/>
      <c r="D47" s="5"/>
      <c r="E47" s="6"/>
    </row>
    <row r="48" spans="1:5">
      <c r="A48" s="5" t="s">
        <v>22</v>
      </c>
      <c r="B48" s="5" t="s">
        <v>42</v>
      </c>
      <c r="C48" s="5"/>
      <c r="D48" s="5"/>
    </row>
    <row r="49" spans="1:5">
      <c r="A49" s="5"/>
      <c r="B49" s="35" t="s">
        <v>51</v>
      </c>
      <c r="C49" s="35"/>
      <c r="D49" s="35"/>
      <c r="E49" s="6" t="s">
        <v>24</v>
      </c>
    </row>
    <row r="50" spans="1:5">
      <c r="A50" s="5"/>
      <c r="B50" s="5"/>
      <c r="C50" s="5"/>
      <c r="D50" s="5"/>
      <c r="E50" s="6" t="s">
        <v>26</v>
      </c>
    </row>
    <row r="51" spans="1:5">
      <c r="A51" s="5"/>
      <c r="B51" s="5"/>
      <c r="C51" s="5"/>
      <c r="D51" s="5"/>
      <c r="E51" s="6"/>
    </row>
    <row r="52" spans="1:5">
      <c r="A52" s="5" t="s">
        <v>27</v>
      </c>
      <c r="B52" s="5" t="s">
        <v>23</v>
      </c>
      <c r="C52" s="5"/>
      <c r="D52" s="5"/>
      <c r="E52" s="6" t="s">
        <v>24</v>
      </c>
    </row>
    <row r="53" spans="1:5">
      <c r="A53" s="5"/>
      <c r="B53" s="37" t="s">
        <v>25</v>
      </c>
      <c r="C53" s="37"/>
      <c r="D53" s="37"/>
      <c r="E53" s="6" t="s">
        <v>26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2025-03-19T08:49:36Z</cp:lastPrinted>
  <dcterms:created xsi:type="dcterms:W3CDTF">2017-03-13T08:54:22Z</dcterms:created>
  <dcterms:modified xsi:type="dcterms:W3CDTF">2025-03-19T08:51:26Z</dcterms:modified>
</cp:coreProperties>
</file>