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 iterateDelta="1E-4"/>
</workbook>
</file>

<file path=xl/calcChain.xml><?xml version="1.0" encoding="utf-8"?>
<calcChain xmlns="http://schemas.openxmlformats.org/spreadsheetml/2006/main">
  <c r="E16" i="18"/>
  <c r="E24"/>
  <c r="E23"/>
  <c r="E22"/>
  <c r="E21"/>
  <c r="E20"/>
  <c r="E19"/>
  <c r="E18"/>
  <c r="E17"/>
  <c r="E15"/>
  <c r="E14"/>
  <c r="E13"/>
  <c r="E12"/>
  <c r="E36" l="1"/>
  <c r="D26" l="1"/>
  <c r="D16" i="17"/>
  <c r="E34"/>
  <c r="E24"/>
  <c r="E20"/>
  <c r="E19"/>
  <c r="E18"/>
  <c r="E17"/>
  <c r="E15"/>
  <c r="E14"/>
  <c r="E12"/>
  <c r="E23"/>
  <c r="E22"/>
  <c r="E21"/>
  <c r="E13"/>
  <c r="E32" i="16"/>
  <c r="D25"/>
  <c r="E13"/>
  <c r="E14"/>
  <c r="E15"/>
  <c r="E16"/>
  <c r="E17"/>
  <c r="E18"/>
  <c r="E19"/>
  <c r="E20"/>
  <c r="E21"/>
  <c r="E22"/>
  <c r="E23"/>
  <c r="E24"/>
  <c r="E26"/>
  <c r="E12"/>
  <c r="E30" i="15"/>
  <c r="D25"/>
  <c r="E26"/>
  <c r="E13"/>
  <c r="E14"/>
  <c r="E15"/>
  <c r="E16"/>
  <c r="E17"/>
  <c r="E18"/>
  <c r="E19"/>
  <c r="E20"/>
  <c r="E21"/>
  <c r="E22"/>
  <c r="E23"/>
  <c r="E24"/>
  <c r="E12"/>
</calcChain>
</file>

<file path=xl/sharedStrings.xml><?xml version="1.0" encoding="utf-8"?>
<sst xmlns="http://schemas.openxmlformats.org/spreadsheetml/2006/main" count="420" uniqueCount="78">
  <si>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</si>
  <si>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</si>
  <si>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</si>
  <si>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</si>
  <si>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</si>
  <si>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</si>
  <si>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</si>
  <si>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</si>
  <si>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</si>
  <si>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</si>
  <si>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</si>
  <si>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</si>
  <si>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</si>
  <si>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</si>
  <si>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</si>
  <si>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</si>
  <si>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</si>
  <si>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</si>
  <si>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</si>
  <si>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</si>
  <si>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</si>
  <si>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</si>
  <si>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</si>
  <si>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</si>
  <si>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</si>
  <si>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</si>
  <si>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</si>
  <si>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</si>
  <si>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</si>
  <si>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</si>
  <si>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</si>
  <si>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Работы выполняемые в целях надлежащего содержания систем внутридомового газового оборудования в МКД</t>
  </si>
  <si>
    <t>Работы по содержанию мусоропровода</t>
  </si>
  <si>
    <t>Техобслуживание лифтов</t>
  </si>
  <si>
    <t>Техническое освидетельствование лифтов</t>
  </si>
  <si>
    <t>1. Исполнителем предъявлены к приемке следующие оказанные на основании договора подряда №123у от 01.05.2015 г. услуги и выполненные работы по содержанию и текущему ремонту общего имущества в МКД расположенного по адресу Чкалова17-1</t>
  </si>
  <si>
    <t>руб</t>
  </si>
  <si>
    <t>по графику</t>
  </si>
  <si>
    <t>ОДН электроэнергия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</si>
  <si>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ул.Чкалова17-1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</si>
  <si>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</si>
  <si>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ежемесячно</t>
  </si>
  <si>
    <t>один раз в год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</si>
  <si>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</si>
  <si>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</si>
  <si>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</si>
  <si>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</si>
  <si>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</si>
  <si>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</si>
  <si>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</si>
  <si>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Замена трубы</t>
  </si>
  <si>
    <t>Замена трубы в подвале</t>
  </si>
  <si>
    <t>январь</t>
  </si>
  <si>
    <t>март</t>
  </si>
  <si>
    <t>2. Всего за период с 01.01.2024 г по 31.03.2024 г. выполнено работ (оказанно услуг) на общую сумму 204466 (двести четыри тысячи четыреста шестьдесят шесть) рублей 41 коп.</t>
  </si>
  <si>
    <t>"01" июля 2024 г</t>
  </si>
  <si>
    <t>"01" апреля 2024 г</t>
  </si>
  <si>
    <t>апрель</t>
  </si>
  <si>
    <t>2. Всего за период с 01.01.2024 г по 30.06.2024 г. выполнено работ (оказанно услуг) на общую сумму 413030 (четыреста тринадцать тысяч тридцать) рублей 15 коп.</t>
  </si>
  <si>
    <t>"01" октября 2024 г</t>
  </si>
  <si>
    <t>0,52/0,97</t>
  </si>
  <si>
    <t>0,55/0,93</t>
  </si>
  <si>
    <t>1,08/1,15</t>
  </si>
  <si>
    <t>0,09/0,1</t>
  </si>
  <si>
    <t>4,8/6,26</t>
  </si>
  <si>
    <t>3,48/4,15</t>
  </si>
  <si>
    <t>1,47/2,2</t>
  </si>
  <si>
    <t>0,99/1,74</t>
  </si>
  <si>
    <t>Ефимова Т.И.</t>
  </si>
  <si>
    <t>Ремонт освещения</t>
  </si>
  <si>
    <t>август</t>
  </si>
  <si>
    <t>сентябрь</t>
  </si>
  <si>
    <t>2. Всего за период с 01.01.2024 г по 30.09.2024 г. выполнено работ (оказанно услуг) на общую сумму 686887 (шестьсот восемьдесят шесть тысячи восемьсот восемьдесят семь) рублей 90 коп.</t>
  </si>
  <si>
    <t>"01" января 2025 г</t>
  </si>
  <si>
    <t>Ремонт лифтовых помещений</t>
  </si>
  <si>
    <t>декабрь</t>
  </si>
  <si>
    <t>октябрь</t>
  </si>
  <si>
    <t>2. Всего за период с 01.01.2024 г по 31.12.2024 г. выполнено работ (оказанно услуг) на общую сумму 946296 (девятьсот сорок шесть тысяч двести девяносто шесть) рублей 05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</si>
</sst>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topLeftCell="A23" workbookViewId="0">
      <selection activeCell="C43" sqref="C4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28.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 ht="15" customHeight="1">
      <c r="A4" s="34" t="s">
        <v>2</v>
      </c>
      <c r="B4" s="1"/>
      <c r="C4" s="1"/>
      <c r="D4" s="41" t="s">
        <v>73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39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35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3421.4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 t="s">
        <v>60</v>
      </c>
      <c r="E12" s="10">
        <f>0.52*$G$10*7+0.97*5*G10</f>
        <v>29047.686000000002</v>
      </c>
    </row>
    <row r="13" spans="1:7" ht="51">
      <c r="A13" s="7" t="s">
        <v>30</v>
      </c>
      <c r="B13" s="8" t="s">
        <v>37</v>
      </c>
      <c r="C13" s="8" t="s">
        <v>9</v>
      </c>
      <c r="D13" s="9">
        <v>0.94</v>
      </c>
      <c r="E13" s="10">
        <f>D13*$G$10*12</f>
        <v>38593.392</v>
      </c>
    </row>
    <row r="14" spans="1:7" ht="54.75" customHeight="1">
      <c r="A14" s="23" t="s">
        <v>27</v>
      </c>
      <c r="B14" s="8" t="s">
        <v>8</v>
      </c>
      <c r="C14" s="8" t="s">
        <v>9</v>
      </c>
      <c r="D14" s="9" t="s">
        <v>61</v>
      </c>
      <c r="E14" s="10">
        <f>0.55*$G$10*7+0.93*5*G10</f>
        <v>29081.9</v>
      </c>
    </row>
    <row r="15" spans="1:7" ht="38.25">
      <c r="A15" s="23" t="s">
        <v>26</v>
      </c>
      <c r="B15" s="8" t="s">
        <v>8</v>
      </c>
      <c r="C15" s="8" t="s">
        <v>9</v>
      </c>
      <c r="D15" s="9" t="s">
        <v>62</v>
      </c>
      <c r="E15" s="10">
        <f>1.08*$G$10*7+1.15*5*G10</f>
        <v>45538.834000000003</v>
      </c>
    </row>
    <row r="16" spans="1:7" ht="51">
      <c r="A16" s="7" t="s">
        <v>31</v>
      </c>
      <c r="B16" s="8" t="s">
        <v>37</v>
      </c>
      <c r="C16" s="8" t="s">
        <v>9</v>
      </c>
      <c r="D16" s="30">
        <v>0.1</v>
      </c>
      <c r="E16" s="10">
        <f>D16*12*G10</f>
        <v>4105.68</v>
      </c>
      <c r="G16" s="17"/>
    </row>
    <row r="17" spans="1:8">
      <c r="A17" s="7" t="s">
        <v>11</v>
      </c>
      <c r="B17" s="8" t="s">
        <v>37</v>
      </c>
      <c r="C17" s="8" t="s">
        <v>9</v>
      </c>
      <c r="D17" s="30" t="s">
        <v>63</v>
      </c>
      <c r="E17" s="10">
        <f>0.09*$G$10*7+0.1*5*G10</f>
        <v>3866.1819999999998</v>
      </c>
    </row>
    <row r="18" spans="1:8" ht="25.5">
      <c r="A18" s="7" t="s">
        <v>10</v>
      </c>
      <c r="B18" s="8" t="s">
        <v>37</v>
      </c>
      <c r="C18" s="8" t="s">
        <v>9</v>
      </c>
      <c r="D18" s="8" t="s">
        <v>64</v>
      </c>
      <c r="E18" s="10">
        <f>4.8*$G$10*7+6.26*5*G10</f>
        <v>222048.86</v>
      </c>
    </row>
    <row r="19" spans="1:8">
      <c r="A19" s="7" t="s">
        <v>29</v>
      </c>
      <c r="B19" s="8" t="s">
        <v>8</v>
      </c>
      <c r="C19" s="8" t="s">
        <v>9</v>
      </c>
      <c r="D19" s="9" t="s">
        <v>65</v>
      </c>
      <c r="E19" s="10">
        <f>3.48*$G$10*7+4.15*5*G10</f>
        <v>154339.35399999999</v>
      </c>
    </row>
    <row r="20" spans="1:8" ht="19.5" customHeight="1">
      <c r="A20" s="23" t="s">
        <v>32</v>
      </c>
      <c r="B20" s="8" t="s">
        <v>8</v>
      </c>
      <c r="C20" s="8" t="s">
        <v>9</v>
      </c>
      <c r="D20" s="9" t="s">
        <v>66</v>
      </c>
      <c r="E20" s="10">
        <f>1.47*$G$10*7+2.2*5*G10</f>
        <v>72841.606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>D21*$G$10*12</f>
        <v>40235.664000000004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>D22*$G$10*12</f>
        <v>25044.648000000001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>D23*$G$10*12</f>
        <v>14369.880000000001</v>
      </c>
    </row>
    <row r="24" spans="1:8" ht="25.5">
      <c r="A24" s="7" t="s">
        <v>16</v>
      </c>
      <c r="B24" s="8" t="s">
        <v>8</v>
      </c>
      <c r="C24" s="8" t="s">
        <v>9</v>
      </c>
      <c r="D24" s="8" t="s">
        <v>67</v>
      </c>
      <c r="E24" s="10">
        <f>0.99*$G$10*7+1.74*5*G10</f>
        <v>53476.481999999996</v>
      </c>
    </row>
    <row r="25" spans="1:8">
      <c r="A25" s="23" t="s">
        <v>33</v>
      </c>
      <c r="B25" s="8" t="s">
        <v>8</v>
      </c>
      <c r="C25" s="8" t="s">
        <v>9</v>
      </c>
      <c r="D25" s="26">
        <v>1</v>
      </c>
      <c r="E25" s="10">
        <v>48935.519999999997</v>
      </c>
      <c r="G25" s="17"/>
      <c r="H25" s="17"/>
    </row>
    <row r="26" spans="1:8" ht="25.5">
      <c r="A26" s="23" t="s">
        <v>34</v>
      </c>
      <c r="B26" s="8" t="s">
        <v>42</v>
      </c>
      <c r="C26" s="8" t="s">
        <v>9</v>
      </c>
      <c r="D26" s="26">
        <f>E26/12/G10</f>
        <v>0.51738079928294456</v>
      </c>
      <c r="E26" s="10">
        <v>21242</v>
      </c>
      <c r="G26" s="17"/>
      <c r="H26" s="17"/>
    </row>
    <row r="27" spans="1:8">
      <c r="A27" s="23" t="s">
        <v>38</v>
      </c>
      <c r="B27" s="8" t="s">
        <v>41</v>
      </c>
      <c r="C27" s="8" t="s">
        <v>36</v>
      </c>
      <c r="D27" s="8" t="s">
        <v>45</v>
      </c>
      <c r="E27" s="24">
        <v>93256.36</v>
      </c>
      <c r="G27" s="17"/>
      <c r="H27" s="17"/>
    </row>
    <row r="28" spans="1:8">
      <c r="A28" s="27" t="s">
        <v>50</v>
      </c>
      <c r="B28" s="28" t="s">
        <v>52</v>
      </c>
      <c r="C28" s="8" t="s">
        <v>36</v>
      </c>
      <c r="D28" s="28" t="s">
        <v>46</v>
      </c>
      <c r="E28" s="29">
        <v>3042</v>
      </c>
      <c r="G28" s="17"/>
      <c r="H28" s="17"/>
    </row>
    <row r="29" spans="1:8">
      <c r="A29" s="27" t="s">
        <v>51</v>
      </c>
      <c r="B29" s="28" t="s">
        <v>53</v>
      </c>
      <c r="C29" s="8" t="s">
        <v>36</v>
      </c>
      <c r="D29" s="28" t="s">
        <v>46</v>
      </c>
      <c r="E29" s="29">
        <v>6504</v>
      </c>
      <c r="G29" s="17"/>
      <c r="H29" s="17"/>
    </row>
    <row r="30" spans="1:8">
      <c r="A30" s="27" t="s">
        <v>51</v>
      </c>
      <c r="B30" s="28" t="s">
        <v>57</v>
      </c>
      <c r="C30" s="8" t="s">
        <v>36</v>
      </c>
      <c r="D30" s="28" t="s">
        <v>46</v>
      </c>
      <c r="E30" s="29">
        <v>4090</v>
      </c>
      <c r="G30" s="17"/>
      <c r="H30" s="17"/>
    </row>
    <row r="31" spans="1:8">
      <c r="A31" s="27" t="s">
        <v>51</v>
      </c>
      <c r="B31" s="28" t="s">
        <v>57</v>
      </c>
      <c r="C31" s="8" t="s">
        <v>36</v>
      </c>
      <c r="D31" s="28" t="s">
        <v>46</v>
      </c>
      <c r="E31" s="29">
        <v>2964</v>
      </c>
      <c r="G31" s="17"/>
      <c r="H31" s="17"/>
    </row>
    <row r="32" spans="1:8">
      <c r="A32" s="27" t="s">
        <v>51</v>
      </c>
      <c r="B32" s="28" t="s">
        <v>70</v>
      </c>
      <c r="C32" s="8" t="s">
        <v>36</v>
      </c>
      <c r="D32" s="28" t="s">
        <v>46</v>
      </c>
      <c r="E32" s="29">
        <v>14916</v>
      </c>
      <c r="G32" s="17"/>
      <c r="H32" s="17"/>
    </row>
    <row r="33" spans="1:8">
      <c r="A33" s="27" t="s">
        <v>69</v>
      </c>
      <c r="B33" s="28" t="s">
        <v>71</v>
      </c>
      <c r="C33" s="8" t="s">
        <v>36</v>
      </c>
      <c r="D33" s="28" t="s">
        <v>46</v>
      </c>
      <c r="E33" s="29">
        <v>1825</v>
      </c>
      <c r="G33" s="17"/>
      <c r="H33" s="17"/>
    </row>
    <row r="34" spans="1:8">
      <c r="A34" s="27" t="s">
        <v>51</v>
      </c>
      <c r="B34" s="28" t="s">
        <v>76</v>
      </c>
      <c r="C34" s="8" t="s">
        <v>36</v>
      </c>
      <c r="D34" s="28" t="s">
        <v>46</v>
      </c>
      <c r="E34" s="29">
        <v>1931</v>
      </c>
      <c r="G34" s="17"/>
      <c r="H34" s="17"/>
    </row>
    <row r="35" spans="1:8">
      <c r="A35" s="27" t="s">
        <v>74</v>
      </c>
      <c r="B35" s="28" t="s">
        <v>75</v>
      </c>
      <c r="C35" s="8" t="s">
        <v>36</v>
      </c>
      <c r="D35" s="28" t="s">
        <v>46</v>
      </c>
      <c r="E35" s="29">
        <v>15000</v>
      </c>
      <c r="G35" s="17"/>
      <c r="H35" s="17"/>
    </row>
    <row r="36" spans="1:8" ht="19.5" thickBot="1">
      <c r="A36" s="12" t="s">
        <v>17</v>
      </c>
      <c r="B36" s="13"/>
      <c r="C36" s="25" t="s">
        <v>36</v>
      </c>
      <c r="D36" s="14"/>
      <c r="E36" s="15">
        <f>SUM(E12:E35)</f>
        <v>946296.04800000007</v>
      </c>
      <c r="G36" s="17"/>
      <c r="H36" s="17"/>
    </row>
    <row r="37" spans="1:8">
      <c r="A37" s="5"/>
      <c r="B37" s="5"/>
      <c r="C37" s="5"/>
      <c r="D37" s="5"/>
      <c r="E37" s="6"/>
    </row>
    <row r="38" spans="1:8" ht="33" customHeight="1">
      <c r="A38" s="35" t="s">
        <v>77</v>
      </c>
      <c r="B38" s="35"/>
      <c r="C38" s="35"/>
      <c r="D38" s="35"/>
      <c r="E38" s="35"/>
    </row>
    <row r="39" spans="1:8">
      <c r="A39" s="5"/>
      <c r="B39" s="5"/>
      <c r="C39" s="5"/>
      <c r="D39" s="5"/>
      <c r="E39" s="6"/>
    </row>
    <row r="40" spans="1:8" ht="15" customHeight="1">
      <c r="A40" s="35" t="s">
        <v>43</v>
      </c>
      <c r="B40" s="35"/>
      <c r="C40" s="35"/>
      <c r="D40" s="35"/>
      <c r="E40" s="35"/>
    </row>
    <row r="41" spans="1:8">
      <c r="A41" s="5"/>
      <c r="B41" s="5"/>
      <c r="C41" s="5"/>
      <c r="D41" s="5"/>
      <c r="E41" s="6"/>
    </row>
    <row r="42" spans="1:8">
      <c r="A42" s="36" t="s">
        <v>44</v>
      </c>
      <c r="B42" s="36"/>
      <c r="C42" s="36"/>
      <c r="D42" s="36"/>
      <c r="E42" s="36"/>
    </row>
    <row r="43" spans="1:8">
      <c r="A43" s="5"/>
      <c r="B43" s="5"/>
      <c r="C43" s="5"/>
      <c r="D43" s="5"/>
      <c r="E43" s="6"/>
    </row>
    <row r="44" spans="1:8" ht="33" customHeight="1">
      <c r="A44" s="35" t="s">
        <v>18</v>
      </c>
      <c r="B44" s="35"/>
      <c r="C44" s="35"/>
      <c r="D44" s="35"/>
      <c r="E44" s="35"/>
    </row>
    <row r="45" spans="1:8">
      <c r="A45" s="5"/>
      <c r="B45" s="5"/>
      <c r="C45" s="5"/>
      <c r="D45" s="5"/>
      <c r="E45" s="6"/>
    </row>
    <row r="46" spans="1:8">
      <c r="A46" s="5"/>
      <c r="B46" s="5"/>
      <c r="C46" s="5"/>
      <c r="D46" s="5"/>
      <c r="E46" s="6"/>
    </row>
    <row r="47" spans="1:8">
      <c r="A47" s="37" t="s">
        <v>19</v>
      </c>
      <c r="B47" s="37"/>
      <c r="C47" s="37"/>
      <c r="D47" s="37"/>
      <c r="E47" s="37"/>
    </row>
    <row r="48" spans="1:8">
      <c r="A48" s="5"/>
      <c r="B48" s="5"/>
      <c r="C48" s="5"/>
      <c r="D48" s="5"/>
      <c r="E48" s="6"/>
    </row>
    <row r="49" spans="1:5">
      <c r="A49" s="5" t="s">
        <v>47</v>
      </c>
      <c r="B49" s="5" t="s">
        <v>48</v>
      </c>
      <c r="C49" s="5"/>
      <c r="D49" s="5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20</v>
      </c>
      <c r="B52" s="5" t="s">
        <v>40</v>
      </c>
      <c r="C52" s="5"/>
      <c r="D52" s="5"/>
    </row>
    <row r="53" spans="1:5">
      <c r="A53" s="5"/>
      <c r="B53" s="36" t="s">
        <v>68</v>
      </c>
      <c r="C53" s="36"/>
      <c r="D53" s="36"/>
      <c r="E53" s="6" t="s">
        <v>22</v>
      </c>
    </row>
    <row r="54" spans="1:5">
      <c r="A54" s="5"/>
      <c r="B54" s="5"/>
      <c r="C54" s="5"/>
      <c r="D54" s="5"/>
      <c r="E54" s="6" t="s">
        <v>24</v>
      </c>
    </row>
    <row r="55" spans="1:5">
      <c r="A55" s="5"/>
      <c r="B55" s="5"/>
      <c r="C55" s="5"/>
      <c r="D55" s="5"/>
      <c r="E55" s="6"/>
    </row>
    <row r="56" spans="1:5">
      <c r="A56" s="5" t="s">
        <v>25</v>
      </c>
      <c r="B56" s="5" t="s">
        <v>21</v>
      </c>
      <c r="C56" s="5"/>
      <c r="D56" s="5"/>
      <c r="E56" s="6" t="s">
        <v>22</v>
      </c>
    </row>
    <row r="57" spans="1:5">
      <c r="A57" s="5"/>
      <c r="B57" s="38" t="s">
        <v>23</v>
      </c>
      <c r="C57" s="38"/>
      <c r="D57" s="38"/>
      <c r="E57" s="6" t="s">
        <v>24</v>
      </c>
    </row>
    <row r="58" spans="1:5">
      <c r="A58" s="5"/>
      <c r="B58" s="5"/>
      <c r="C58" s="5"/>
      <c r="D58" s="5"/>
      <c r="E58" s="6"/>
    </row>
  </sheetData>
  <mergeCells count="12">
    <mergeCell ref="B57:D57"/>
    <mergeCell ref="A1:E1"/>
    <mergeCell ref="A2:E2"/>
    <mergeCell ref="D4:E4"/>
    <mergeCell ref="A7:E7"/>
    <mergeCell ref="A9:E9"/>
    <mergeCell ref="A38:E38"/>
    <mergeCell ref="A40:E40"/>
    <mergeCell ref="A42:E42"/>
    <mergeCell ref="A44:E44"/>
    <mergeCell ref="A47:E47"/>
    <mergeCell ref="B53:D53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6"/>
  <sheetViews>
    <sheetView topLeftCell="A33" workbookViewId="0">
      <selection activeCell="B51" sqref="B51:D5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28.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 ht="15" customHeight="1">
      <c r="A4" s="33" t="s">
        <v>2</v>
      </c>
      <c r="B4" s="1"/>
      <c r="C4" s="1"/>
      <c r="D4" s="41" t="s">
        <v>59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39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35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3421.4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 t="s">
        <v>60</v>
      </c>
      <c r="E12" s="10">
        <f>0.52*$G$10*7+0.97*2*G10</f>
        <v>19091.412</v>
      </c>
    </row>
    <row r="13" spans="1:7" ht="51">
      <c r="A13" s="7" t="s">
        <v>30</v>
      </c>
      <c r="B13" s="8" t="s">
        <v>37</v>
      </c>
      <c r="C13" s="8" t="s">
        <v>9</v>
      </c>
      <c r="D13" s="9">
        <v>0.94</v>
      </c>
      <c r="E13" s="10">
        <f>D13*$G$10*9</f>
        <v>28945.044000000002</v>
      </c>
    </row>
    <row r="14" spans="1:7" ht="54.75" customHeight="1">
      <c r="A14" s="23" t="s">
        <v>27</v>
      </c>
      <c r="B14" s="8" t="s">
        <v>8</v>
      </c>
      <c r="C14" s="8" t="s">
        <v>9</v>
      </c>
      <c r="D14" s="9" t="s">
        <v>61</v>
      </c>
      <c r="E14" s="10">
        <f>0.55*$G$10*7+0.93*2*G10</f>
        <v>19536.194000000003</v>
      </c>
    </row>
    <row r="15" spans="1:7" ht="38.25">
      <c r="A15" s="23" t="s">
        <v>26</v>
      </c>
      <c r="B15" s="8" t="s">
        <v>8</v>
      </c>
      <c r="C15" s="8" t="s">
        <v>9</v>
      </c>
      <c r="D15" s="9" t="s">
        <v>62</v>
      </c>
      <c r="E15" s="10">
        <f>1.08*$G$10*7+1.15*2*G10</f>
        <v>33735.004000000001</v>
      </c>
    </row>
    <row r="16" spans="1:7" ht="51">
      <c r="A16" s="7" t="s">
        <v>31</v>
      </c>
      <c r="B16" s="8" t="s">
        <v>37</v>
      </c>
      <c r="C16" s="8" t="s">
        <v>9</v>
      </c>
      <c r="D16" s="30">
        <f>E16/9/G10</f>
        <v>0.1164646700830719</v>
      </c>
      <c r="E16" s="10">
        <v>3586.25</v>
      </c>
      <c r="G16" s="17"/>
    </row>
    <row r="17" spans="1:8">
      <c r="A17" s="7" t="s">
        <v>11</v>
      </c>
      <c r="B17" s="8" t="s">
        <v>37</v>
      </c>
      <c r="C17" s="8" t="s">
        <v>9</v>
      </c>
      <c r="D17" s="30" t="s">
        <v>63</v>
      </c>
      <c r="E17" s="10">
        <f>0.09*$G$10*7+0.1*2*G10</f>
        <v>2839.7620000000002</v>
      </c>
    </row>
    <row r="18" spans="1:8" ht="25.5">
      <c r="A18" s="7" t="s">
        <v>10</v>
      </c>
      <c r="B18" s="8" t="s">
        <v>37</v>
      </c>
      <c r="C18" s="8" t="s">
        <v>9</v>
      </c>
      <c r="D18" s="8" t="s">
        <v>64</v>
      </c>
      <c r="E18" s="10">
        <f>4.8*$G$10*7+6.26*2*G10</f>
        <v>157794.96799999999</v>
      </c>
    </row>
    <row r="19" spans="1:8">
      <c r="A19" s="7" t="s">
        <v>29</v>
      </c>
      <c r="B19" s="8" t="s">
        <v>8</v>
      </c>
      <c r="C19" s="8" t="s">
        <v>9</v>
      </c>
      <c r="D19" s="9" t="s">
        <v>65</v>
      </c>
      <c r="E19" s="10">
        <f>3.48*$G$10*7+4.15*2*G10</f>
        <v>111742.924</v>
      </c>
    </row>
    <row r="20" spans="1:8" ht="19.5" customHeight="1">
      <c r="A20" s="23" t="s">
        <v>32</v>
      </c>
      <c r="B20" s="8" t="s">
        <v>8</v>
      </c>
      <c r="C20" s="8" t="s">
        <v>9</v>
      </c>
      <c r="D20" s="9" t="s">
        <v>66</v>
      </c>
      <c r="E20" s="10">
        <f>1.47*$G$10*7+2.2*2*G10</f>
        <v>50260.366000000002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>D21*$G$10*9</f>
        <v>30176.748000000003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>D22*$G$10*9</f>
        <v>18783.486000000001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>D23*$G$10*9</f>
        <v>10777.41</v>
      </c>
    </row>
    <row r="24" spans="1:8" ht="25.5">
      <c r="A24" s="7" t="s">
        <v>16</v>
      </c>
      <c r="B24" s="8" t="s">
        <v>8</v>
      </c>
      <c r="C24" s="8" t="s">
        <v>9</v>
      </c>
      <c r="D24" s="8" t="s">
        <v>67</v>
      </c>
      <c r="E24" s="10">
        <f>0.99*$G$10*7+1.74*2*G10</f>
        <v>35616.773999999998</v>
      </c>
    </row>
    <row r="25" spans="1:8">
      <c r="A25" s="23" t="s">
        <v>33</v>
      </c>
      <c r="B25" s="8" t="s">
        <v>8</v>
      </c>
      <c r="C25" s="8" t="s">
        <v>9</v>
      </c>
      <c r="D25" s="26">
        <v>1</v>
      </c>
      <c r="E25" s="10">
        <v>36701.64</v>
      </c>
      <c r="G25" s="17"/>
      <c r="H25" s="17"/>
    </row>
    <row r="26" spans="1:8" ht="25.5">
      <c r="A26" s="23" t="s">
        <v>34</v>
      </c>
      <c r="B26" s="8" t="s">
        <v>42</v>
      </c>
      <c r="C26" s="8" t="s">
        <v>9</v>
      </c>
      <c r="D26" s="26">
        <v>0.12</v>
      </c>
      <c r="E26" s="10">
        <v>21242</v>
      </c>
      <c r="G26" s="17"/>
      <c r="H26" s="17"/>
    </row>
    <row r="27" spans="1:8">
      <c r="A27" s="23" t="s">
        <v>38</v>
      </c>
      <c r="B27" s="8" t="s">
        <v>41</v>
      </c>
      <c r="C27" s="8" t="s">
        <v>36</v>
      </c>
      <c r="D27" s="8" t="s">
        <v>45</v>
      </c>
      <c r="E27" s="24">
        <v>72716.92</v>
      </c>
      <c r="G27" s="17"/>
      <c r="H27" s="17"/>
    </row>
    <row r="28" spans="1:8">
      <c r="A28" s="27" t="s">
        <v>50</v>
      </c>
      <c r="B28" s="28" t="s">
        <v>52</v>
      </c>
      <c r="C28" s="8" t="s">
        <v>36</v>
      </c>
      <c r="D28" s="28" t="s">
        <v>46</v>
      </c>
      <c r="E28" s="29">
        <v>3042</v>
      </c>
      <c r="G28" s="17"/>
      <c r="H28" s="17"/>
    </row>
    <row r="29" spans="1:8">
      <c r="A29" s="27" t="s">
        <v>51</v>
      </c>
      <c r="B29" s="28" t="s">
        <v>53</v>
      </c>
      <c r="C29" s="8" t="s">
        <v>36</v>
      </c>
      <c r="D29" s="28" t="s">
        <v>46</v>
      </c>
      <c r="E29" s="29">
        <v>6504</v>
      </c>
      <c r="G29" s="17"/>
      <c r="H29" s="17"/>
    </row>
    <row r="30" spans="1:8">
      <c r="A30" s="27" t="s">
        <v>51</v>
      </c>
      <c r="B30" s="28" t="s">
        <v>57</v>
      </c>
      <c r="C30" s="8" t="s">
        <v>36</v>
      </c>
      <c r="D30" s="28" t="s">
        <v>46</v>
      </c>
      <c r="E30" s="29">
        <v>4090</v>
      </c>
      <c r="G30" s="17"/>
      <c r="H30" s="17"/>
    </row>
    <row r="31" spans="1:8">
      <c r="A31" s="27" t="s">
        <v>51</v>
      </c>
      <c r="B31" s="28" t="s">
        <v>57</v>
      </c>
      <c r="C31" s="8" t="s">
        <v>36</v>
      </c>
      <c r="D31" s="28" t="s">
        <v>46</v>
      </c>
      <c r="E31" s="29">
        <v>2964</v>
      </c>
      <c r="G31" s="17"/>
      <c r="H31" s="17"/>
    </row>
    <row r="32" spans="1:8">
      <c r="A32" s="27" t="s">
        <v>51</v>
      </c>
      <c r="B32" s="28" t="s">
        <v>70</v>
      </c>
      <c r="C32" s="8" t="s">
        <v>36</v>
      </c>
      <c r="D32" s="28" t="s">
        <v>46</v>
      </c>
      <c r="E32" s="29">
        <v>14916</v>
      </c>
      <c r="G32" s="17"/>
      <c r="H32" s="17"/>
    </row>
    <row r="33" spans="1:8">
      <c r="A33" s="27" t="s">
        <v>69</v>
      </c>
      <c r="B33" s="28" t="s">
        <v>71</v>
      </c>
      <c r="C33" s="8" t="s">
        <v>36</v>
      </c>
      <c r="D33" s="28" t="s">
        <v>46</v>
      </c>
      <c r="E33" s="29">
        <v>1825</v>
      </c>
      <c r="G33" s="17"/>
      <c r="H33" s="17"/>
    </row>
    <row r="34" spans="1:8" ht="19.5" thickBot="1">
      <c r="A34" s="12" t="s">
        <v>17</v>
      </c>
      <c r="B34" s="13"/>
      <c r="C34" s="25" t="s">
        <v>36</v>
      </c>
      <c r="D34" s="14"/>
      <c r="E34" s="15">
        <f>SUM(E12:E33)</f>
        <v>686887.902</v>
      </c>
      <c r="G34" s="17"/>
      <c r="H34" s="17"/>
    </row>
    <row r="35" spans="1:8">
      <c r="A35" s="5"/>
      <c r="B35" s="5"/>
      <c r="C35" s="5"/>
      <c r="D35" s="5"/>
      <c r="E35" s="6"/>
    </row>
    <row r="36" spans="1:8" ht="33" customHeight="1">
      <c r="A36" s="35" t="s">
        <v>72</v>
      </c>
      <c r="B36" s="35"/>
      <c r="C36" s="35"/>
      <c r="D36" s="35"/>
      <c r="E36" s="35"/>
    </row>
    <row r="37" spans="1:8">
      <c r="A37" s="5"/>
      <c r="B37" s="5"/>
      <c r="C37" s="5"/>
      <c r="D37" s="5"/>
      <c r="E37" s="6"/>
    </row>
    <row r="38" spans="1:8" ht="15" customHeight="1">
      <c r="A38" s="35" t="s">
        <v>43</v>
      </c>
      <c r="B38" s="35"/>
      <c r="C38" s="35"/>
      <c r="D38" s="35"/>
      <c r="E38" s="35"/>
    </row>
    <row r="39" spans="1:8">
      <c r="A39" s="5"/>
      <c r="B39" s="5"/>
      <c r="C39" s="5"/>
      <c r="D39" s="5"/>
      <c r="E39" s="6"/>
    </row>
    <row r="40" spans="1:8">
      <c r="A40" s="36" t="s">
        <v>44</v>
      </c>
      <c r="B40" s="36"/>
      <c r="C40" s="36"/>
      <c r="D40" s="36"/>
      <c r="E40" s="36"/>
    </row>
    <row r="41" spans="1:8">
      <c r="A41" s="5"/>
      <c r="B41" s="5"/>
      <c r="C41" s="5"/>
      <c r="D41" s="5"/>
      <c r="E41" s="6"/>
    </row>
    <row r="42" spans="1:8" ht="33" customHeight="1">
      <c r="A42" s="35" t="s">
        <v>18</v>
      </c>
      <c r="B42" s="35"/>
      <c r="C42" s="35"/>
      <c r="D42" s="35"/>
      <c r="E42" s="35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37" t="s">
        <v>19</v>
      </c>
      <c r="B45" s="37"/>
      <c r="C45" s="37"/>
      <c r="D45" s="37"/>
      <c r="E45" s="37"/>
    </row>
    <row r="46" spans="1:8">
      <c r="A46" s="5"/>
      <c r="B46" s="5"/>
      <c r="C46" s="5"/>
      <c r="D46" s="5"/>
      <c r="E46" s="6"/>
    </row>
    <row r="47" spans="1:8">
      <c r="A47" s="5" t="s">
        <v>47</v>
      </c>
      <c r="B47" s="5" t="s">
        <v>48</v>
      </c>
      <c r="C47" s="5"/>
      <c r="D47" s="5"/>
      <c r="E47" s="6" t="s">
        <v>22</v>
      </c>
    </row>
    <row r="48" spans="1:8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20</v>
      </c>
      <c r="B50" s="5" t="s">
        <v>40</v>
      </c>
      <c r="C50" s="5"/>
      <c r="D50" s="5"/>
    </row>
    <row r="51" spans="1:5">
      <c r="A51" s="5"/>
      <c r="B51" s="36" t="s">
        <v>68</v>
      </c>
      <c r="C51" s="36"/>
      <c r="D51" s="36"/>
      <c r="E51" s="6" t="s">
        <v>22</v>
      </c>
    </row>
    <row r="52" spans="1:5">
      <c r="A52" s="5"/>
      <c r="B52" s="5"/>
      <c r="C52" s="5"/>
      <c r="D52" s="5"/>
      <c r="E52" s="6" t="s">
        <v>24</v>
      </c>
    </row>
    <row r="53" spans="1:5">
      <c r="A53" s="5"/>
      <c r="B53" s="5"/>
      <c r="C53" s="5"/>
      <c r="D53" s="5"/>
      <c r="E53" s="6"/>
    </row>
    <row r="54" spans="1:5">
      <c r="A54" s="5" t="s">
        <v>25</v>
      </c>
      <c r="B54" s="5" t="s">
        <v>21</v>
      </c>
      <c r="C54" s="5"/>
      <c r="D54" s="5"/>
      <c r="E54" s="6" t="s">
        <v>22</v>
      </c>
    </row>
    <row r="55" spans="1:5">
      <c r="A55" s="5"/>
      <c r="B55" s="38" t="s">
        <v>23</v>
      </c>
      <c r="C55" s="38"/>
      <c r="D55" s="38"/>
      <c r="E55" s="6" t="s">
        <v>24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7:E7"/>
    <mergeCell ref="A9:E9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workbookViewId="0">
      <selection activeCell="J23" sqref="J2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28.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 ht="15" customHeight="1">
      <c r="A4" s="32" t="s">
        <v>2</v>
      </c>
      <c r="B4" s="1"/>
      <c r="C4" s="1"/>
      <c r="D4" s="41" t="s">
        <v>55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39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35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3421.4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0.52</v>
      </c>
      <c r="E12" s="10">
        <f>D12*$G$10*6</f>
        <v>10674.768</v>
      </c>
    </row>
    <row r="13" spans="1:7" ht="51">
      <c r="A13" s="7" t="s">
        <v>30</v>
      </c>
      <c r="B13" s="8" t="s">
        <v>37</v>
      </c>
      <c r="C13" s="8" t="s">
        <v>9</v>
      </c>
      <c r="D13" s="9">
        <v>0.94</v>
      </c>
      <c r="E13" s="10">
        <f t="shared" ref="E13:E26" si="0">D13*$G$10*6</f>
        <v>19296.696</v>
      </c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0.55000000000000004</v>
      </c>
      <c r="E14" s="10">
        <f t="shared" si="0"/>
        <v>11290.62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22170.672000000002</v>
      </c>
    </row>
    <row r="16" spans="1:7" ht="51">
      <c r="A16" s="7" t="s">
        <v>31</v>
      </c>
      <c r="B16" s="8" t="s">
        <v>37</v>
      </c>
      <c r="C16" s="8" t="s">
        <v>9</v>
      </c>
      <c r="D16" s="9">
        <v>0.1</v>
      </c>
      <c r="E16" s="10">
        <f t="shared" si="0"/>
        <v>2052.84</v>
      </c>
      <c r="G16" s="17"/>
    </row>
    <row r="17" spans="1:8">
      <c r="A17" s="7" t="s">
        <v>11</v>
      </c>
      <c r="B17" s="8" t="s">
        <v>37</v>
      </c>
      <c r="C17" s="8" t="s">
        <v>9</v>
      </c>
      <c r="D17" s="30">
        <v>0.09</v>
      </c>
      <c r="E17" s="10">
        <f t="shared" si="0"/>
        <v>1847.556</v>
      </c>
    </row>
    <row r="18" spans="1:8" ht="25.5">
      <c r="A18" s="7" t="s">
        <v>10</v>
      </c>
      <c r="B18" s="8" t="s">
        <v>37</v>
      </c>
      <c r="C18" s="8" t="s">
        <v>9</v>
      </c>
      <c r="D18" s="8">
        <v>4.8</v>
      </c>
      <c r="E18" s="10">
        <f t="shared" si="0"/>
        <v>98536.320000000007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71438.831999999995</v>
      </c>
    </row>
    <row r="20" spans="1:8" ht="19.5" customHeight="1">
      <c r="A20" s="23" t="s">
        <v>32</v>
      </c>
      <c r="B20" s="8" t="s">
        <v>8</v>
      </c>
      <c r="C20" s="8" t="s">
        <v>9</v>
      </c>
      <c r="D20" s="9">
        <v>1.47</v>
      </c>
      <c r="E20" s="10">
        <f t="shared" si="0"/>
        <v>30176.748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20117.832000000002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0"/>
        <v>12522.324000000001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0"/>
        <v>7184.9400000000005</v>
      </c>
    </row>
    <row r="24" spans="1:8" ht="25.5">
      <c r="A24" s="7" t="s">
        <v>16</v>
      </c>
      <c r="B24" s="8" t="s">
        <v>8</v>
      </c>
      <c r="C24" s="8" t="s">
        <v>9</v>
      </c>
      <c r="D24" s="8">
        <v>0.99</v>
      </c>
      <c r="E24" s="10">
        <f t="shared" si="0"/>
        <v>20323.116000000002</v>
      </c>
    </row>
    <row r="25" spans="1:8">
      <c r="A25" s="23" t="s">
        <v>33</v>
      </c>
      <c r="B25" s="8" t="s">
        <v>8</v>
      </c>
      <c r="C25" s="8" t="s">
        <v>9</v>
      </c>
      <c r="D25" s="26">
        <f>E25/6/G10</f>
        <v>1.1918980534284209</v>
      </c>
      <c r="E25" s="10">
        <v>24467.759999999998</v>
      </c>
      <c r="G25" s="17"/>
      <c r="H25" s="17"/>
    </row>
    <row r="26" spans="1:8" ht="25.5">
      <c r="A26" s="23" t="s">
        <v>34</v>
      </c>
      <c r="B26" s="8" t="s">
        <v>42</v>
      </c>
      <c r="C26" s="8" t="s">
        <v>9</v>
      </c>
      <c r="D26" s="26">
        <v>0.12</v>
      </c>
      <c r="E26" s="10">
        <f t="shared" si="0"/>
        <v>2463.4079999999999</v>
      </c>
      <c r="G26" s="17"/>
      <c r="H26" s="17"/>
    </row>
    <row r="27" spans="1:8">
      <c r="A27" s="23" t="s">
        <v>38</v>
      </c>
      <c r="B27" s="8" t="s">
        <v>41</v>
      </c>
      <c r="C27" s="8" t="s">
        <v>36</v>
      </c>
      <c r="D27" s="8" t="s">
        <v>45</v>
      </c>
      <c r="E27" s="24">
        <v>41865.72</v>
      </c>
      <c r="G27" s="17"/>
      <c r="H27" s="17"/>
    </row>
    <row r="28" spans="1:8">
      <c r="A28" s="27" t="s">
        <v>50</v>
      </c>
      <c r="B28" s="28" t="s">
        <v>52</v>
      </c>
      <c r="C28" s="8" t="s">
        <v>36</v>
      </c>
      <c r="D28" s="28" t="s">
        <v>46</v>
      </c>
      <c r="E28" s="29">
        <v>3042</v>
      </c>
      <c r="G28" s="17"/>
      <c r="H28" s="17"/>
    </row>
    <row r="29" spans="1:8">
      <c r="A29" s="27" t="s">
        <v>51</v>
      </c>
      <c r="B29" s="28" t="s">
        <v>53</v>
      </c>
      <c r="C29" s="8" t="s">
        <v>36</v>
      </c>
      <c r="D29" s="28" t="s">
        <v>46</v>
      </c>
      <c r="E29" s="29">
        <v>6504</v>
      </c>
      <c r="G29" s="17"/>
      <c r="H29" s="17"/>
    </row>
    <row r="30" spans="1:8">
      <c r="A30" s="27" t="s">
        <v>51</v>
      </c>
      <c r="B30" s="28" t="s">
        <v>57</v>
      </c>
      <c r="C30" s="8" t="s">
        <v>36</v>
      </c>
      <c r="D30" s="28" t="s">
        <v>46</v>
      </c>
      <c r="E30" s="29">
        <v>4090</v>
      </c>
      <c r="G30" s="17"/>
      <c r="H30" s="17"/>
    </row>
    <row r="31" spans="1:8">
      <c r="A31" s="27" t="s">
        <v>51</v>
      </c>
      <c r="B31" s="28" t="s">
        <v>57</v>
      </c>
      <c r="C31" s="8" t="s">
        <v>36</v>
      </c>
      <c r="D31" s="28" t="s">
        <v>46</v>
      </c>
      <c r="E31" s="29">
        <v>2964</v>
      </c>
      <c r="G31" s="17"/>
      <c r="H31" s="17"/>
    </row>
    <row r="32" spans="1:8" ht="19.5" thickBot="1">
      <c r="A32" s="12" t="s">
        <v>17</v>
      </c>
      <c r="B32" s="13"/>
      <c r="C32" s="25" t="s">
        <v>36</v>
      </c>
      <c r="D32" s="14"/>
      <c r="E32" s="15">
        <f>SUM(E12:E31)</f>
        <v>413030.152</v>
      </c>
      <c r="G32" s="17"/>
      <c r="H32" s="17"/>
    </row>
    <row r="33" spans="1:5">
      <c r="A33" s="5"/>
      <c r="B33" s="5"/>
      <c r="C33" s="5"/>
      <c r="D33" s="5"/>
      <c r="E33" s="6"/>
    </row>
    <row r="34" spans="1:5" ht="33" customHeight="1">
      <c r="A34" s="35" t="s">
        <v>58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15" customHeight="1">
      <c r="A36" s="35" t="s">
        <v>43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>
      <c r="A38" s="36" t="s">
        <v>44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 ht="33" customHeight="1">
      <c r="A40" s="35" t="s">
        <v>18</v>
      </c>
      <c r="B40" s="35"/>
      <c r="C40" s="35"/>
      <c r="D40" s="35"/>
      <c r="E40" s="35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7" t="s">
        <v>19</v>
      </c>
      <c r="B43" s="37"/>
      <c r="C43" s="37"/>
      <c r="D43" s="37"/>
      <c r="E43" s="37"/>
    </row>
    <row r="44" spans="1:5">
      <c r="A44" s="5"/>
      <c r="B44" s="5"/>
      <c r="C44" s="5"/>
      <c r="D44" s="5"/>
      <c r="E44" s="6"/>
    </row>
    <row r="45" spans="1:5">
      <c r="A45" s="5" t="s">
        <v>47</v>
      </c>
      <c r="B45" s="5" t="s">
        <v>48</v>
      </c>
      <c r="C45" s="5"/>
      <c r="D45" s="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20</v>
      </c>
      <c r="B48" s="5" t="s">
        <v>40</v>
      </c>
      <c r="C48" s="5"/>
      <c r="D48" s="5"/>
    </row>
    <row r="49" spans="1:5">
      <c r="A49" s="5"/>
      <c r="B49" s="36" t="s">
        <v>49</v>
      </c>
      <c r="C49" s="36"/>
      <c r="D49" s="36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38" t="s">
        <v>23</v>
      </c>
      <c r="C53" s="38"/>
      <c r="D53" s="38"/>
      <c r="E53" s="6" t="s">
        <v>24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topLeftCell="A2" workbookViewId="0">
      <selection activeCell="D4" sqref="D4:E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28.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 ht="15" customHeight="1">
      <c r="A4" s="31" t="s">
        <v>2</v>
      </c>
      <c r="B4" s="1"/>
      <c r="C4" s="1"/>
      <c r="D4" s="41" t="s">
        <v>56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39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35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3421.4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0.52</v>
      </c>
      <c r="E12" s="10">
        <f>D12*$G$10*3</f>
        <v>5337.384</v>
      </c>
    </row>
    <row r="13" spans="1:7" ht="51">
      <c r="A13" s="7" t="s">
        <v>30</v>
      </c>
      <c r="B13" s="8" t="s">
        <v>37</v>
      </c>
      <c r="C13" s="8" t="s">
        <v>9</v>
      </c>
      <c r="D13" s="9">
        <v>0.94</v>
      </c>
      <c r="E13" s="10">
        <f t="shared" ref="E13:E26" si="0">D13*$G$10*3</f>
        <v>9648.348</v>
      </c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0.55000000000000004</v>
      </c>
      <c r="E14" s="10">
        <f t="shared" si="0"/>
        <v>5645.31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11085.336000000001</v>
      </c>
    </row>
    <row r="16" spans="1:7" ht="51">
      <c r="A16" s="7" t="s">
        <v>31</v>
      </c>
      <c r="B16" s="8" t="s">
        <v>37</v>
      </c>
      <c r="C16" s="8" t="s">
        <v>9</v>
      </c>
      <c r="D16" s="9">
        <v>0.1</v>
      </c>
      <c r="E16" s="10">
        <f t="shared" si="0"/>
        <v>1026.42</v>
      </c>
      <c r="G16" s="17"/>
    </row>
    <row r="17" spans="1:8">
      <c r="A17" s="7" t="s">
        <v>11</v>
      </c>
      <c r="B17" s="8" t="s">
        <v>37</v>
      </c>
      <c r="C17" s="8" t="s">
        <v>9</v>
      </c>
      <c r="D17" s="30">
        <v>0.09</v>
      </c>
      <c r="E17" s="10">
        <f t="shared" si="0"/>
        <v>923.77800000000002</v>
      </c>
    </row>
    <row r="18" spans="1:8" ht="25.5">
      <c r="A18" s="7" t="s">
        <v>10</v>
      </c>
      <c r="B18" s="8" t="s">
        <v>37</v>
      </c>
      <c r="C18" s="8" t="s">
        <v>9</v>
      </c>
      <c r="D18" s="8">
        <v>4.8</v>
      </c>
      <c r="E18" s="10">
        <f t="shared" si="0"/>
        <v>49268.160000000003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35719.415999999997</v>
      </c>
    </row>
    <row r="20" spans="1:8" ht="19.5" customHeight="1">
      <c r="A20" s="23" t="s">
        <v>32</v>
      </c>
      <c r="B20" s="8" t="s">
        <v>8</v>
      </c>
      <c r="C20" s="8" t="s">
        <v>9</v>
      </c>
      <c r="D20" s="9">
        <v>1.47</v>
      </c>
      <c r="E20" s="10">
        <f t="shared" si="0"/>
        <v>15088.374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10058.916000000001</v>
      </c>
    </row>
    <row r="22" spans="1:8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0"/>
        <v>6261.1620000000003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0"/>
        <v>3592.4700000000003</v>
      </c>
    </row>
    <row r="24" spans="1:8" ht="25.5">
      <c r="A24" s="7" t="s">
        <v>16</v>
      </c>
      <c r="B24" s="8" t="s">
        <v>8</v>
      </c>
      <c r="C24" s="8" t="s">
        <v>9</v>
      </c>
      <c r="D24" s="8">
        <v>0.99</v>
      </c>
      <c r="E24" s="10">
        <f t="shared" si="0"/>
        <v>10161.558000000001</v>
      </c>
    </row>
    <row r="25" spans="1:8">
      <c r="A25" s="23" t="s">
        <v>33</v>
      </c>
      <c r="B25" s="8" t="s">
        <v>8</v>
      </c>
      <c r="C25" s="8" t="s">
        <v>9</v>
      </c>
      <c r="D25" s="26">
        <f>E25/3/G10</f>
        <v>1.1918980534284209</v>
      </c>
      <c r="E25" s="10">
        <v>12233.88</v>
      </c>
      <c r="G25" s="17"/>
      <c r="H25" s="17"/>
    </row>
    <row r="26" spans="1:8" ht="25.5">
      <c r="A26" s="23" t="s">
        <v>34</v>
      </c>
      <c r="B26" s="8" t="s">
        <v>42</v>
      </c>
      <c r="C26" s="8" t="s">
        <v>9</v>
      </c>
      <c r="D26" s="26">
        <v>0.12</v>
      </c>
      <c r="E26" s="10">
        <f t="shared" si="0"/>
        <v>1231.704</v>
      </c>
      <c r="G26" s="17"/>
      <c r="H26" s="17"/>
    </row>
    <row r="27" spans="1:8">
      <c r="A27" s="23" t="s">
        <v>38</v>
      </c>
      <c r="B27" s="8" t="s">
        <v>41</v>
      </c>
      <c r="C27" s="8" t="s">
        <v>36</v>
      </c>
      <c r="D27" s="8" t="s">
        <v>45</v>
      </c>
      <c r="E27" s="24">
        <v>17638.189999999999</v>
      </c>
      <c r="G27" s="17"/>
      <c r="H27" s="17"/>
    </row>
    <row r="28" spans="1:8">
      <c r="A28" s="27" t="s">
        <v>50</v>
      </c>
      <c r="B28" s="28" t="s">
        <v>52</v>
      </c>
      <c r="C28" s="8" t="s">
        <v>36</v>
      </c>
      <c r="D28" s="28" t="s">
        <v>46</v>
      </c>
      <c r="E28" s="29">
        <v>3042</v>
      </c>
      <c r="G28" s="17"/>
      <c r="H28" s="17"/>
    </row>
    <row r="29" spans="1:8">
      <c r="A29" s="27" t="s">
        <v>51</v>
      </c>
      <c r="B29" s="28" t="s">
        <v>53</v>
      </c>
      <c r="C29" s="8" t="s">
        <v>36</v>
      </c>
      <c r="D29" s="28" t="s">
        <v>46</v>
      </c>
      <c r="E29" s="29">
        <v>6504</v>
      </c>
      <c r="G29" s="17"/>
      <c r="H29" s="17"/>
    </row>
    <row r="30" spans="1:8" ht="19.5" thickBot="1">
      <c r="A30" s="12" t="s">
        <v>17</v>
      </c>
      <c r="B30" s="13"/>
      <c r="C30" s="25" t="s">
        <v>36</v>
      </c>
      <c r="D30" s="14"/>
      <c r="E30" s="15">
        <f>SUM(E12:E29)</f>
        <v>204466.40600000002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5" t="s">
        <v>54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15" customHeight="1">
      <c r="A34" s="35" t="s">
        <v>43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>
      <c r="A36" s="36" t="s">
        <v>44</v>
      </c>
      <c r="B36" s="36"/>
      <c r="C36" s="36"/>
      <c r="D36" s="36"/>
      <c r="E36" s="36"/>
    </row>
    <row r="37" spans="1:5">
      <c r="A37" s="5"/>
      <c r="B37" s="5"/>
      <c r="C37" s="5"/>
      <c r="D37" s="5"/>
      <c r="E37" s="6"/>
    </row>
    <row r="38" spans="1:5" ht="33" customHeight="1">
      <c r="A38" s="35" t="s">
        <v>18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7" t="s">
        <v>19</v>
      </c>
      <c r="B41" s="37"/>
      <c r="C41" s="37"/>
      <c r="D41" s="37"/>
      <c r="E41" s="37"/>
    </row>
    <row r="42" spans="1:5">
      <c r="A42" s="5"/>
      <c r="B42" s="5"/>
      <c r="C42" s="5"/>
      <c r="D42" s="5"/>
      <c r="E42" s="6"/>
    </row>
    <row r="43" spans="1:5">
      <c r="A43" s="5" t="s">
        <v>47</v>
      </c>
      <c r="B43" s="5" t="s">
        <v>48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40</v>
      </c>
      <c r="C46" s="5"/>
      <c r="D46" s="5"/>
    </row>
    <row r="47" spans="1:5">
      <c r="A47" s="5"/>
      <c r="B47" s="36" t="s">
        <v>49</v>
      </c>
      <c r="C47" s="36"/>
      <c r="D47" s="36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8" t="s">
        <v>23</v>
      </c>
      <c r="C51" s="38"/>
      <c r="D51" s="38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2025-03-19T07:18:43Z</cp:lastPrinted>
  <dcterms:created xsi:type="dcterms:W3CDTF">2017-03-13T08:54:22Z</dcterms:created>
  <dcterms:modified xsi:type="dcterms:W3CDTF">2025-03-19T07:23:29Z</dcterms:modified>
</cp:coreProperties>
</file>