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6" r:id="rId1"/>
    <sheet name="3 кв" sheetId="15" r:id="rId2"/>
    <sheet name="2кв" sheetId="14" r:id="rId3"/>
    <sheet name="1 кв" sheetId="13" r:id="rId4"/>
  </sheets>
  <calcPr calcId="125725" iterateDelta="1E-4"/>
</workbook>
</file>

<file path=xl/calcChain.xml><?xml version="1.0" encoding="utf-8"?>
<calcChain xmlns="http://schemas.openxmlformats.org/spreadsheetml/2006/main">
  <c r="E32" i="16"/>
  <c r="E25"/>
  <c r="D16"/>
  <c r="D13"/>
  <c r="E22"/>
  <c r="E23"/>
  <c r="E24"/>
  <c r="E21"/>
  <c r="E20"/>
  <c r="E19"/>
  <c r="E18"/>
  <c r="E17"/>
  <c r="E15"/>
  <c r="E14"/>
  <c r="E12"/>
  <c r="E30" i="15"/>
  <c r="E24"/>
  <c r="E23"/>
  <c r="E22"/>
  <c r="E21"/>
  <c r="E20"/>
  <c r="E19"/>
  <c r="E18"/>
  <c r="E17"/>
  <c r="D16"/>
  <c r="E15"/>
  <c r="E14"/>
  <c r="D13"/>
  <c r="E12"/>
  <c r="E30" i="14"/>
  <c r="D16"/>
  <c r="D13"/>
  <c r="E24"/>
  <c r="E22"/>
  <c r="E23"/>
  <c r="E21"/>
  <c r="E20"/>
  <c r="E19"/>
  <c r="E18"/>
  <c r="E17"/>
  <c r="E15"/>
  <c r="E14"/>
  <c r="E12"/>
  <c r="E30" i="13"/>
  <c r="D13"/>
  <c r="E24"/>
  <c r="E20"/>
  <c r="E19"/>
  <c r="E18"/>
  <c r="E17"/>
  <c r="E16"/>
  <c r="E15"/>
  <c r="E14"/>
  <c r="E12"/>
  <c r="E21"/>
  <c r="E22"/>
  <c r="E23"/>
</calcChain>
</file>

<file path=xl/sharedStrings.xml><?xml version="1.0" encoding="utf-8"?>
<sst xmlns="http://schemas.openxmlformats.org/spreadsheetml/2006/main" count="402" uniqueCount="75">
  <si>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</si>
  <si>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</si>
  <si>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</si>
  <si>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</si>
  <si>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</si>
  <si>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</si>
  <si>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</si>
  <si>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</si>
  <si>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</si>
  <si>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</si>
  <si>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</si>
  <si>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</si>
  <si>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</si>
  <si>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</si>
  <si>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</si>
  <si>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</si>
  <si>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</si>
  <si>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</si>
  <si>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</si>
  <si>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</si>
  <si>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</si>
  <si>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</si>
  <si>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</si>
  <si>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</si>
  <si>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</si>
  <si>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</si>
  <si>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</si>
  <si>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</si>
  <si>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</si>
  <si>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Работы, выполняемые в целях надлежащего содержания систем вентиляции и дымоудаления многоквартирных домов</t>
  </si>
  <si>
    <t>Работы выполняемые в целях надлежащего содержания систем внутридомового газового оборудования в МКД</t>
  </si>
  <si>
    <t>Аварийная служба систем отопления ИТП</t>
  </si>
  <si>
    <t>1. Исполнителем предъявлены к приемке следующие оказанные на основании договора подряда №50у от 01.07.2015 г. услуги и выполненные работы по содержанию и текущему ремонту общего имущества в МКД расположенного по адресу ул. Комсомольская 8</t>
  </si>
  <si>
    <t>Работы по содержанию помещений входящих в  состав общего имущества МКД</t>
  </si>
  <si>
    <t>по графику</t>
  </si>
  <si>
    <t>руб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</si>
  <si>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Комсомольская 8</t>
    </r>
    <r>
      <rPr>
        <sz val="11"/>
        <rFont val="Times New Roman"/>
        <family val="1"/>
        <charset val="204"/>
      </rPr>
      <t xml:space="preserve">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</si>
  <si>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Генеральный директор ООО УК "Авантаж"</t>
  </si>
  <si>
    <t>Водоснабжение и водоотведение СОИ</t>
  </si>
  <si>
    <t>Электроэнергия СОИ</t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</si>
  <si>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</si>
  <si>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</si>
  <si>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</si>
  <si>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</si>
  <si>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смета</t>
  </si>
  <si>
    <t>счет</t>
  </si>
  <si>
    <t>Составил:</t>
  </si>
  <si>
    <t>Начальник ПЭО Лебедева О.И</t>
  </si>
  <si>
    <t>Миткалов П.Н.</t>
  </si>
  <si>
    <t>"01" апреля2024 г</t>
  </si>
  <si>
    <t>0,8/0,83</t>
  </si>
  <si>
    <t>0,74/0,77</t>
  </si>
  <si>
    <t>1,04/1,08</t>
  </si>
  <si>
    <t>0,19/0,24</t>
  </si>
  <si>
    <t>0,2/0,27</t>
  </si>
  <si>
    <t>4,26/5,97</t>
  </si>
  <si>
    <t>1,3/2,45</t>
  </si>
  <si>
    <t>3,18/3,48</t>
  </si>
  <si>
    <t>1,79/1,8</t>
  </si>
  <si>
    <t>Замена трубы в подвале</t>
  </si>
  <si>
    <t>Замена стекла</t>
  </si>
  <si>
    <t>Тех.обслуживание приборов учета тепловой энергии</t>
  </si>
  <si>
    <t>январь - март</t>
  </si>
  <si>
    <t>2. Всего за период с 01.01.2024 г по 31.03.2024 г. выполнено работ (оказанно услуг) на общую сумму 115062 (сто пятнадцать тысяч шестьдесят два) рубля 79 коп.</t>
  </si>
  <si>
    <t>"01"июля 2024 г</t>
  </si>
  <si>
    <t>январь</t>
  </si>
  <si>
    <t>февраль</t>
  </si>
  <si>
    <t>2. Всего за период с 01.01.2024 г по 30.06.2024 г. выполнено работ (оказанно услуг) на общую сумму 231088 (двести тридцать одна тысяча восемьдесят восемь) рублей 29 коп.</t>
  </si>
  <si>
    <t>"01"октября 2024 г</t>
  </si>
  <si>
    <t>Ефимова Т.И</t>
  </si>
  <si>
    <t>2. Всего за период с 01.01.2024 г по 30.09.2024 г. выполнено работ (оказанно услуг) на общую сумму 333217 (триста тридцать три тысячи двести семнадцать) рублей 55 коп.</t>
  </si>
  <si>
    <t>"01" октября 2025 г</t>
  </si>
  <si>
    <t>Установка лестницы</t>
  </si>
  <si>
    <t>декабрь</t>
  </si>
  <si>
    <t>2. Всего за период с 01.01.2024 г по 31.12.2024 г. выполнено работ (оказанно услуг) на общую сумму 500055 (пятьсот тысяч пятьдесят пять) рублей 05 коп.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</si>
</sst>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4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4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4" fontId="6" fillId="0" borderId="5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left"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4" fontId="0" fillId="0" borderId="0" xfId="0" applyNumberFormat="1" applyBorder="1"/>
    <xf numFmtId="0" fontId="3" fillId="0" borderId="0" xfId="0" applyFont="1" applyAlignment="1">
      <alignment horizontal="left" wrapText="1"/>
    </xf>
    <xf numFmtId="2" fontId="7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" fontId="10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4"/>
  <sheetViews>
    <sheetView tabSelected="1" topLeftCell="A23" workbookViewId="0">
      <selection activeCell="E28" sqref="E28:E31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0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3" t="s">
        <v>2</v>
      </c>
      <c r="B4" s="1"/>
      <c r="C4" s="1"/>
      <c r="D4" s="40" t="s">
        <v>71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36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32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1680.7</v>
      </c>
    </row>
    <row r="11" spans="1:7" ht="75">
      <c r="A11" s="13" t="s">
        <v>3</v>
      </c>
      <c r="B11" s="14" t="s">
        <v>4</v>
      </c>
      <c r="C11" s="14" t="s">
        <v>5</v>
      </c>
      <c r="D11" s="15" t="s">
        <v>6</v>
      </c>
      <c r="E11" s="16" t="s">
        <v>7</v>
      </c>
    </row>
    <row r="12" spans="1:7" ht="42" customHeight="1">
      <c r="A12" s="17" t="s">
        <v>27</v>
      </c>
      <c r="B12" s="7" t="s">
        <v>8</v>
      </c>
      <c r="C12" s="7" t="s">
        <v>9</v>
      </c>
      <c r="D12" s="8" t="s">
        <v>50</v>
      </c>
      <c r="E12" s="18">
        <f>0.8*$G$10*1+0.83*11*G10</f>
        <v>16689.350999999999</v>
      </c>
    </row>
    <row r="13" spans="1:7" ht="55.5" customHeight="1">
      <c r="A13" s="19" t="s">
        <v>29</v>
      </c>
      <c r="B13" s="7" t="s">
        <v>8</v>
      </c>
      <c r="C13" s="7" t="s">
        <v>9</v>
      </c>
      <c r="D13" s="29">
        <f>E13/12/G10</f>
        <v>0.63217706907836024</v>
      </c>
      <c r="E13" s="31">
        <v>12750</v>
      </c>
      <c r="G13" s="11"/>
    </row>
    <row r="14" spans="1:7" ht="54.75" customHeight="1">
      <c r="A14" s="12" t="s">
        <v>26</v>
      </c>
      <c r="B14" s="7" t="s">
        <v>8</v>
      </c>
      <c r="C14" s="7" t="s">
        <v>9</v>
      </c>
      <c r="D14" s="8" t="s">
        <v>51</v>
      </c>
      <c r="E14" s="18">
        <f>0.74*$G$10*1+0.77*G10*11</f>
        <v>15479.247000000003</v>
      </c>
    </row>
    <row r="15" spans="1:7" ht="38.25">
      <c r="A15" s="12" t="s">
        <v>25</v>
      </c>
      <c r="B15" s="7" t="s">
        <v>8</v>
      </c>
      <c r="C15" s="7" t="s">
        <v>9</v>
      </c>
      <c r="D15" s="8" t="s">
        <v>52</v>
      </c>
      <c r="E15" s="18">
        <f>1.04*$G$10*1+1.08*11*G10</f>
        <v>21714.644</v>
      </c>
    </row>
    <row r="16" spans="1:7" ht="51">
      <c r="A16" s="19" t="s">
        <v>30</v>
      </c>
      <c r="B16" s="7" t="s">
        <v>8</v>
      </c>
      <c r="C16" s="7" t="s">
        <v>9</v>
      </c>
      <c r="D16" s="29">
        <f>E16/12/G10</f>
        <v>0.25648142638979787</v>
      </c>
      <c r="E16" s="31">
        <v>5172.82</v>
      </c>
      <c r="F16" s="26"/>
      <c r="G16" s="27"/>
    </row>
    <row r="17" spans="1:8">
      <c r="A17" s="19" t="s">
        <v>11</v>
      </c>
      <c r="B17" s="7" t="s">
        <v>8</v>
      </c>
      <c r="C17" s="7" t="s">
        <v>9</v>
      </c>
      <c r="D17" s="8" t="s">
        <v>54</v>
      </c>
      <c r="E17" s="18">
        <f>0.2*$G$10*1+0.27*11*G10</f>
        <v>5327.8190000000004</v>
      </c>
      <c r="G17" s="11"/>
    </row>
    <row r="18" spans="1:8" ht="25.5">
      <c r="A18" s="19" t="s">
        <v>10</v>
      </c>
      <c r="B18" s="7" t="s">
        <v>34</v>
      </c>
      <c r="C18" s="7" t="s">
        <v>9</v>
      </c>
      <c r="D18" s="7" t="s">
        <v>55</v>
      </c>
      <c r="E18" s="18">
        <f>4.26*$G$10*1+5.97*11*G10</f>
        <v>117531.35100000001</v>
      </c>
    </row>
    <row r="19" spans="1:8" ht="38.25">
      <c r="A19" s="12" t="s">
        <v>33</v>
      </c>
      <c r="B19" s="7" t="s">
        <v>34</v>
      </c>
      <c r="C19" s="7" t="s">
        <v>9</v>
      </c>
      <c r="D19" s="7" t="s">
        <v>56</v>
      </c>
      <c r="E19" s="18">
        <f>1.3*$G$10*1+2.45*11*G10</f>
        <v>47479.775000000009</v>
      </c>
    </row>
    <row r="20" spans="1:8">
      <c r="A20" s="19" t="s">
        <v>28</v>
      </c>
      <c r="B20" s="7" t="s">
        <v>8</v>
      </c>
      <c r="C20" s="7" t="s">
        <v>9</v>
      </c>
      <c r="D20" s="8" t="s">
        <v>57</v>
      </c>
      <c r="E20" s="18">
        <f>3.18*$G$10*1+3.48*11*G10</f>
        <v>69681.822</v>
      </c>
    </row>
    <row r="21" spans="1:8" ht="25.5">
      <c r="A21" s="19" t="s">
        <v>12</v>
      </c>
      <c r="B21" s="7" t="s">
        <v>13</v>
      </c>
      <c r="C21" s="7" t="s">
        <v>9</v>
      </c>
      <c r="D21" s="8">
        <v>0.98</v>
      </c>
      <c r="E21" s="18">
        <f>D21*$G$10*12</f>
        <v>19765.031999999999</v>
      </c>
    </row>
    <row r="22" spans="1:8" ht="25.5">
      <c r="A22" s="19" t="s">
        <v>31</v>
      </c>
      <c r="B22" s="7" t="s">
        <v>13</v>
      </c>
      <c r="C22" s="7" t="s">
        <v>9</v>
      </c>
      <c r="D22" s="9">
        <v>0.61</v>
      </c>
      <c r="E22" s="18">
        <f t="shared" ref="E22:E23" si="0">D22*$G$10*12</f>
        <v>12302.724000000002</v>
      </c>
    </row>
    <row r="23" spans="1:8" ht="25.5">
      <c r="A23" s="19" t="s">
        <v>14</v>
      </c>
      <c r="B23" s="7" t="s">
        <v>13</v>
      </c>
      <c r="C23" s="7" t="s">
        <v>9</v>
      </c>
      <c r="D23" s="7">
        <v>0.35</v>
      </c>
      <c r="E23" s="18">
        <f t="shared" si="0"/>
        <v>7058.9400000000005</v>
      </c>
    </row>
    <row r="24" spans="1:8" ht="25.5">
      <c r="A24" s="19" t="s">
        <v>15</v>
      </c>
      <c r="B24" s="7" t="s">
        <v>8</v>
      </c>
      <c r="C24" s="7" t="s">
        <v>9</v>
      </c>
      <c r="D24" s="7" t="s">
        <v>58</v>
      </c>
      <c r="E24" s="18">
        <f>1.79*$G$10*1+1.8*11*G10</f>
        <v>36286.313000000002</v>
      </c>
    </row>
    <row r="25" spans="1:8" ht="25.5">
      <c r="A25" s="12" t="s">
        <v>61</v>
      </c>
      <c r="B25" s="7" t="s">
        <v>34</v>
      </c>
      <c r="C25" s="7" t="s">
        <v>9</v>
      </c>
      <c r="D25" s="7">
        <v>1.38</v>
      </c>
      <c r="E25" s="18">
        <f>D25*11*G10</f>
        <v>25513.026000000002</v>
      </c>
    </row>
    <row r="26" spans="1:8">
      <c r="A26" s="12" t="s">
        <v>38</v>
      </c>
      <c r="B26" s="7" t="s">
        <v>40</v>
      </c>
      <c r="C26" s="7" t="s">
        <v>35</v>
      </c>
      <c r="D26" s="7" t="s">
        <v>43</v>
      </c>
      <c r="E26" s="25">
        <v>19321.060000000001</v>
      </c>
    </row>
    <row r="27" spans="1:8">
      <c r="A27" s="12" t="s">
        <v>39</v>
      </c>
      <c r="B27" s="7" t="s">
        <v>40</v>
      </c>
      <c r="C27" s="7" t="s">
        <v>35</v>
      </c>
      <c r="D27" s="7" t="s">
        <v>43</v>
      </c>
      <c r="E27" s="25">
        <v>23208.84</v>
      </c>
    </row>
    <row r="28" spans="1:8" ht="25.5">
      <c r="A28" s="12" t="s">
        <v>61</v>
      </c>
      <c r="B28" s="7" t="s">
        <v>62</v>
      </c>
      <c r="C28" s="7" t="s">
        <v>35</v>
      </c>
      <c r="D28" s="7" t="s">
        <v>45</v>
      </c>
      <c r="E28" s="25">
        <v>6763.29</v>
      </c>
    </row>
    <row r="29" spans="1:8">
      <c r="A29" s="12" t="s">
        <v>59</v>
      </c>
      <c r="B29" s="7" t="s">
        <v>65</v>
      </c>
      <c r="C29" s="7" t="s">
        <v>35</v>
      </c>
      <c r="D29" s="7" t="s">
        <v>44</v>
      </c>
      <c r="E29" s="18">
        <v>4184</v>
      </c>
    </row>
    <row r="30" spans="1:8">
      <c r="A30" s="12" t="s">
        <v>60</v>
      </c>
      <c r="B30" s="7" t="s">
        <v>66</v>
      </c>
      <c r="C30" s="7" t="s">
        <v>35</v>
      </c>
      <c r="D30" s="7" t="s">
        <v>44</v>
      </c>
      <c r="E30" s="18">
        <v>825</v>
      </c>
    </row>
    <row r="31" spans="1:8">
      <c r="A31" s="41" t="s">
        <v>72</v>
      </c>
      <c r="B31" s="42" t="s">
        <v>73</v>
      </c>
      <c r="C31" s="7" t="s">
        <v>35</v>
      </c>
      <c r="D31" s="7" t="s">
        <v>44</v>
      </c>
      <c r="E31" s="43">
        <v>33000</v>
      </c>
    </row>
    <row r="32" spans="1:8" ht="19.5" thickBot="1">
      <c r="A32" s="20" t="s">
        <v>16</v>
      </c>
      <c r="B32" s="21"/>
      <c r="C32" s="22" t="s">
        <v>35</v>
      </c>
      <c r="D32" s="23"/>
      <c r="E32" s="24">
        <f>SUM(E12:E31)</f>
        <v>500055.05400000006</v>
      </c>
      <c r="G32" s="11"/>
      <c r="H32" s="11"/>
    </row>
    <row r="33" spans="1:5">
      <c r="A33" s="5"/>
      <c r="B33" s="5"/>
      <c r="C33" s="5"/>
      <c r="D33" s="5"/>
      <c r="E33" s="6"/>
    </row>
    <row r="34" spans="1:5" ht="33" customHeight="1">
      <c r="A34" s="34" t="s">
        <v>74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 ht="15" customHeight="1">
      <c r="A36" s="34" t="s">
        <v>41</v>
      </c>
      <c r="B36" s="34"/>
      <c r="C36" s="34"/>
      <c r="D36" s="34"/>
      <c r="E36" s="34"/>
    </row>
    <row r="37" spans="1:5">
      <c r="A37" s="5"/>
      <c r="B37" s="5"/>
      <c r="C37" s="5"/>
      <c r="D37" s="5"/>
      <c r="E37" s="6"/>
    </row>
    <row r="38" spans="1:5">
      <c r="A38" s="35" t="s">
        <v>42</v>
      </c>
      <c r="B38" s="35"/>
      <c r="C38" s="35"/>
      <c r="D38" s="35"/>
      <c r="E38" s="35"/>
    </row>
    <row r="39" spans="1:5">
      <c r="A39" s="5"/>
      <c r="B39" s="5"/>
      <c r="C39" s="5"/>
      <c r="D39" s="5"/>
      <c r="E39" s="6"/>
    </row>
    <row r="40" spans="1:5" ht="30" customHeight="1">
      <c r="A40" s="34" t="s">
        <v>17</v>
      </c>
      <c r="B40" s="34"/>
      <c r="C40" s="34"/>
      <c r="D40" s="34"/>
      <c r="E40" s="34"/>
    </row>
    <row r="41" spans="1:5">
      <c r="A41" s="5"/>
      <c r="B41" s="5"/>
      <c r="C41" s="5"/>
      <c r="D41" s="5"/>
      <c r="E41" s="6"/>
    </row>
    <row r="42" spans="1:5">
      <c r="A42" s="5"/>
      <c r="B42" s="5"/>
      <c r="C42" s="5"/>
      <c r="D42" s="5"/>
      <c r="E42" s="6"/>
    </row>
    <row r="43" spans="1:5">
      <c r="A43" s="36" t="s">
        <v>18</v>
      </c>
      <c r="B43" s="36"/>
      <c r="C43" s="36"/>
      <c r="D43" s="36"/>
      <c r="E43" s="36"/>
    </row>
    <row r="44" spans="1:5">
      <c r="A44" s="5"/>
      <c r="B44" s="5"/>
      <c r="C44" s="5"/>
      <c r="D44" s="5"/>
      <c r="E44" s="6"/>
    </row>
    <row r="45" spans="1:5">
      <c r="A45" s="5" t="s">
        <v>46</v>
      </c>
      <c r="B45" s="5" t="s">
        <v>47</v>
      </c>
      <c r="C45" s="5"/>
      <c r="D45" s="5"/>
      <c r="E45" s="6" t="s">
        <v>21</v>
      </c>
    </row>
    <row r="46" spans="1:5">
      <c r="A46" s="5"/>
      <c r="B46" s="5"/>
      <c r="C46" s="5"/>
      <c r="D46" s="5"/>
      <c r="E46" s="6" t="s">
        <v>23</v>
      </c>
    </row>
    <row r="47" spans="1:5">
      <c r="A47" s="5"/>
      <c r="B47" s="5"/>
      <c r="C47" s="5"/>
      <c r="D47" s="5"/>
      <c r="E47" s="6"/>
    </row>
    <row r="48" spans="1:5">
      <c r="A48" s="5" t="s">
        <v>19</v>
      </c>
      <c r="B48" s="5" t="s">
        <v>37</v>
      </c>
      <c r="C48" s="5"/>
      <c r="D48" s="5"/>
    </row>
    <row r="49" spans="1:5">
      <c r="A49" s="5"/>
      <c r="B49" s="35" t="s">
        <v>69</v>
      </c>
      <c r="C49" s="35"/>
      <c r="D49" s="35"/>
      <c r="E49" s="6" t="s">
        <v>21</v>
      </c>
    </row>
    <row r="50" spans="1:5">
      <c r="A50" s="5"/>
      <c r="B50" s="5"/>
      <c r="C50" s="5"/>
      <c r="D50" s="5"/>
      <c r="E50" s="6" t="s">
        <v>23</v>
      </c>
    </row>
    <row r="51" spans="1:5">
      <c r="A51" s="5"/>
      <c r="B51" s="5"/>
      <c r="C51" s="5"/>
      <c r="D51" s="5"/>
      <c r="E51" s="6"/>
    </row>
    <row r="52" spans="1:5">
      <c r="A52" s="5" t="s">
        <v>24</v>
      </c>
      <c r="B52" s="5" t="s">
        <v>20</v>
      </c>
      <c r="C52" s="5"/>
      <c r="D52" s="5"/>
      <c r="E52" s="6" t="s">
        <v>21</v>
      </c>
    </row>
    <row r="53" spans="1:5">
      <c r="A53" s="5"/>
      <c r="B53" s="37" t="s">
        <v>22</v>
      </c>
      <c r="C53" s="37"/>
      <c r="D53" s="37"/>
      <c r="E53" s="6" t="s">
        <v>23</v>
      </c>
    </row>
    <row r="54" spans="1:5">
      <c r="A54" s="5"/>
      <c r="B54" s="5"/>
      <c r="C54" s="5"/>
      <c r="D54" s="5"/>
      <c r="E54" s="6"/>
    </row>
  </sheetData>
  <mergeCells count="12">
    <mergeCell ref="B53:D53"/>
    <mergeCell ref="A1:E1"/>
    <mergeCell ref="A2:E2"/>
    <mergeCell ref="D4:E4"/>
    <mergeCell ref="A7:E7"/>
    <mergeCell ref="A9:E9"/>
    <mergeCell ref="A34:E34"/>
    <mergeCell ref="A36:E36"/>
    <mergeCell ref="A38:E38"/>
    <mergeCell ref="A40:E40"/>
    <mergeCell ref="A43:E43"/>
    <mergeCell ref="B49:D49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2"/>
  <sheetViews>
    <sheetView topLeftCell="A8" workbookViewId="0">
      <selection activeCell="A33" sqref="A33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0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40" t="s">
        <v>68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36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32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1680.7</v>
      </c>
    </row>
    <row r="11" spans="1:7" ht="75">
      <c r="A11" s="13" t="s">
        <v>3</v>
      </c>
      <c r="B11" s="14" t="s">
        <v>4</v>
      </c>
      <c r="C11" s="14" t="s">
        <v>5</v>
      </c>
      <c r="D11" s="15" t="s">
        <v>6</v>
      </c>
      <c r="E11" s="16" t="s">
        <v>7</v>
      </c>
    </row>
    <row r="12" spans="1:7" ht="42" customHeight="1">
      <c r="A12" s="17" t="s">
        <v>27</v>
      </c>
      <c r="B12" s="7" t="s">
        <v>8</v>
      </c>
      <c r="C12" s="7" t="s">
        <v>9</v>
      </c>
      <c r="D12" s="8" t="s">
        <v>50</v>
      </c>
      <c r="E12" s="18">
        <f>0.8*$G$10*1+0.83*8*G10</f>
        <v>12504.407999999999</v>
      </c>
    </row>
    <row r="13" spans="1:7" ht="55.5" customHeight="1">
      <c r="A13" s="19" t="s">
        <v>29</v>
      </c>
      <c r="B13" s="7" t="s">
        <v>8</v>
      </c>
      <c r="C13" s="7" t="s">
        <v>9</v>
      </c>
      <c r="D13" s="29">
        <f>E13/9/G10</f>
        <v>0.59499018266198611</v>
      </c>
      <c r="E13" s="31">
        <v>9000</v>
      </c>
      <c r="G13" s="11"/>
    </row>
    <row r="14" spans="1:7" ht="54.75" customHeight="1">
      <c r="A14" s="12" t="s">
        <v>26</v>
      </c>
      <c r="B14" s="7" t="s">
        <v>8</v>
      </c>
      <c r="C14" s="7" t="s">
        <v>9</v>
      </c>
      <c r="D14" s="8" t="s">
        <v>51</v>
      </c>
      <c r="E14" s="18">
        <f>0.74*$G$10*1+0.77*G10*8</f>
        <v>11596.830000000002</v>
      </c>
    </row>
    <row r="15" spans="1:7" ht="38.25">
      <c r="A15" s="12" t="s">
        <v>25</v>
      </c>
      <c r="B15" s="7" t="s">
        <v>8</v>
      </c>
      <c r="C15" s="7" t="s">
        <v>9</v>
      </c>
      <c r="D15" s="8" t="s">
        <v>52</v>
      </c>
      <c r="E15" s="18">
        <f>1.04*$G$10*1+1.08*8*G10</f>
        <v>16269.176000000001</v>
      </c>
    </row>
    <row r="16" spans="1:7" ht="51">
      <c r="A16" s="19" t="s">
        <v>30</v>
      </c>
      <c r="B16" s="7" t="s">
        <v>8</v>
      </c>
      <c r="C16" s="7" t="s">
        <v>9</v>
      </c>
      <c r="D16" s="29">
        <f>E16/9/G10</f>
        <v>0.34197523518639716</v>
      </c>
      <c r="E16" s="18">
        <v>5172.82</v>
      </c>
      <c r="F16" s="26"/>
      <c r="G16" s="27"/>
    </row>
    <row r="17" spans="1:8">
      <c r="A17" s="19" t="s">
        <v>11</v>
      </c>
      <c r="B17" s="7" t="s">
        <v>8</v>
      </c>
      <c r="C17" s="7" t="s">
        <v>9</v>
      </c>
      <c r="D17" s="8" t="s">
        <v>54</v>
      </c>
      <c r="E17" s="18">
        <f>0.2*$G$10*1+0.27*8*G10</f>
        <v>3966.4520000000002</v>
      </c>
      <c r="G17" s="11"/>
    </row>
    <row r="18" spans="1:8" ht="25.5">
      <c r="A18" s="19" t="s">
        <v>10</v>
      </c>
      <c r="B18" s="7" t="s">
        <v>34</v>
      </c>
      <c r="C18" s="7" t="s">
        <v>9</v>
      </c>
      <c r="D18" s="7" t="s">
        <v>55</v>
      </c>
      <c r="E18" s="18">
        <f>4.26*$G$10*1+5.97*8*G10</f>
        <v>87430.01400000001</v>
      </c>
    </row>
    <row r="19" spans="1:8" ht="38.25">
      <c r="A19" s="12" t="s">
        <v>33</v>
      </c>
      <c r="B19" s="7" t="s">
        <v>34</v>
      </c>
      <c r="C19" s="7" t="s">
        <v>9</v>
      </c>
      <c r="D19" s="7" t="s">
        <v>56</v>
      </c>
      <c r="E19" s="18">
        <f>1.3*$G$10*1+2.45*8*G10</f>
        <v>35126.630000000005</v>
      </c>
    </row>
    <row r="20" spans="1:8">
      <c r="A20" s="19" t="s">
        <v>28</v>
      </c>
      <c r="B20" s="7" t="s">
        <v>8</v>
      </c>
      <c r="C20" s="7" t="s">
        <v>9</v>
      </c>
      <c r="D20" s="8" t="s">
        <v>57</v>
      </c>
      <c r="E20" s="18">
        <f>3.18*$G$10*1+3.48*8*G10</f>
        <v>52135.313999999998</v>
      </c>
    </row>
    <row r="21" spans="1:8" ht="25.5">
      <c r="A21" s="19" t="s">
        <v>12</v>
      </c>
      <c r="B21" s="7" t="s">
        <v>13</v>
      </c>
      <c r="C21" s="7" t="s">
        <v>9</v>
      </c>
      <c r="D21" s="8">
        <v>0.98</v>
      </c>
      <c r="E21" s="18">
        <f>D21*$G$10*9</f>
        <v>14823.773999999999</v>
      </c>
    </row>
    <row r="22" spans="1:8" ht="25.5">
      <c r="A22" s="19" t="s">
        <v>31</v>
      </c>
      <c r="B22" s="7" t="s">
        <v>13</v>
      </c>
      <c r="C22" s="7" t="s">
        <v>9</v>
      </c>
      <c r="D22" s="9">
        <v>0.61</v>
      </c>
      <c r="E22" s="18">
        <f>D22*$G$10*9</f>
        <v>9227.0430000000015</v>
      </c>
    </row>
    <row r="23" spans="1:8" ht="25.5">
      <c r="A23" s="19" t="s">
        <v>14</v>
      </c>
      <c r="B23" s="7" t="s">
        <v>13</v>
      </c>
      <c r="C23" s="7" t="s">
        <v>9</v>
      </c>
      <c r="D23" s="7">
        <v>0.35</v>
      </c>
      <c r="E23" s="18">
        <f>D23*$G$10*9</f>
        <v>5294.2049999999999</v>
      </c>
    </row>
    <row r="24" spans="1:8" ht="25.5">
      <c r="A24" s="19" t="s">
        <v>15</v>
      </c>
      <c r="B24" s="7" t="s">
        <v>8</v>
      </c>
      <c r="C24" s="7" t="s">
        <v>9</v>
      </c>
      <c r="D24" s="7" t="s">
        <v>58</v>
      </c>
      <c r="E24" s="18">
        <f>1.79*$G$10*1+1.8*8*G10</f>
        <v>27210.533000000003</v>
      </c>
    </row>
    <row r="25" spans="1:8">
      <c r="A25" s="12" t="s">
        <v>38</v>
      </c>
      <c r="B25" s="7" t="s">
        <v>40</v>
      </c>
      <c r="C25" s="7" t="s">
        <v>35</v>
      </c>
      <c r="D25" s="7" t="s">
        <v>43</v>
      </c>
      <c r="E25" s="25">
        <v>16055.18</v>
      </c>
    </row>
    <row r="26" spans="1:8">
      <c r="A26" s="12" t="s">
        <v>39</v>
      </c>
      <c r="B26" s="7" t="s">
        <v>40</v>
      </c>
      <c r="C26" s="7" t="s">
        <v>35</v>
      </c>
      <c r="D26" s="7" t="s">
        <v>43</v>
      </c>
      <c r="E26" s="25">
        <v>15632.88</v>
      </c>
    </row>
    <row r="27" spans="1:8" ht="25.5">
      <c r="A27" s="12" t="s">
        <v>61</v>
      </c>
      <c r="B27" s="7" t="s">
        <v>62</v>
      </c>
      <c r="C27" s="7" t="s">
        <v>35</v>
      </c>
      <c r="D27" s="7" t="s">
        <v>45</v>
      </c>
      <c r="E27" s="25">
        <v>6763.29</v>
      </c>
    </row>
    <row r="28" spans="1:8">
      <c r="A28" s="12" t="s">
        <v>59</v>
      </c>
      <c r="B28" s="7" t="s">
        <v>65</v>
      </c>
      <c r="C28" s="7" t="s">
        <v>35</v>
      </c>
      <c r="D28" s="7" t="s">
        <v>44</v>
      </c>
      <c r="E28" s="18">
        <v>4184</v>
      </c>
    </row>
    <row r="29" spans="1:8">
      <c r="A29" s="12" t="s">
        <v>60</v>
      </c>
      <c r="B29" s="7" t="s">
        <v>66</v>
      </c>
      <c r="C29" s="7" t="s">
        <v>35</v>
      </c>
      <c r="D29" s="7" t="s">
        <v>44</v>
      </c>
      <c r="E29" s="18">
        <v>825</v>
      </c>
    </row>
    <row r="30" spans="1:8" ht="19.5" thickBot="1">
      <c r="A30" s="20" t="s">
        <v>16</v>
      </c>
      <c r="B30" s="21"/>
      <c r="C30" s="22" t="s">
        <v>35</v>
      </c>
      <c r="D30" s="23"/>
      <c r="E30" s="24">
        <f>SUM(E12:E29)</f>
        <v>333217.549</v>
      </c>
      <c r="G30" s="11"/>
      <c r="H30" s="11"/>
    </row>
    <row r="31" spans="1:8">
      <c r="A31" s="5"/>
      <c r="B31" s="5"/>
      <c r="C31" s="5"/>
      <c r="D31" s="5"/>
      <c r="E31" s="6"/>
    </row>
    <row r="32" spans="1:8" ht="33" customHeight="1">
      <c r="A32" s="34" t="s">
        <v>70</v>
      </c>
      <c r="B32" s="34"/>
      <c r="C32" s="34"/>
      <c r="D32" s="34"/>
      <c r="E32" s="34"/>
    </row>
    <row r="33" spans="1:5">
      <c r="A33" s="5"/>
      <c r="B33" s="5"/>
      <c r="C33" s="5"/>
      <c r="D33" s="5"/>
      <c r="E33" s="6"/>
    </row>
    <row r="34" spans="1:5" ht="15" customHeight="1">
      <c r="A34" s="34" t="s">
        <v>41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>
      <c r="A36" s="35" t="s">
        <v>42</v>
      </c>
      <c r="B36" s="35"/>
      <c r="C36" s="35"/>
      <c r="D36" s="35"/>
      <c r="E36" s="35"/>
    </row>
    <row r="37" spans="1:5">
      <c r="A37" s="5"/>
      <c r="B37" s="5"/>
      <c r="C37" s="5"/>
      <c r="D37" s="5"/>
      <c r="E37" s="6"/>
    </row>
    <row r="38" spans="1:5" ht="30" customHeight="1">
      <c r="A38" s="34" t="s">
        <v>17</v>
      </c>
      <c r="B38" s="34"/>
      <c r="C38" s="34"/>
      <c r="D38" s="34"/>
      <c r="E38" s="34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36" t="s">
        <v>18</v>
      </c>
      <c r="B41" s="36"/>
      <c r="C41" s="36"/>
      <c r="D41" s="36"/>
      <c r="E41" s="36"/>
    </row>
    <row r="42" spans="1:5">
      <c r="A42" s="5"/>
      <c r="B42" s="5"/>
      <c r="C42" s="5"/>
      <c r="D42" s="5"/>
      <c r="E42" s="6"/>
    </row>
    <row r="43" spans="1:5">
      <c r="A43" s="5" t="s">
        <v>46</v>
      </c>
      <c r="B43" s="5" t="s">
        <v>47</v>
      </c>
      <c r="C43" s="5"/>
      <c r="D43" s="5"/>
      <c r="E43" s="6" t="s">
        <v>21</v>
      </c>
    </row>
    <row r="44" spans="1:5">
      <c r="A44" s="5"/>
      <c r="B44" s="5"/>
      <c r="C44" s="5"/>
      <c r="D44" s="5"/>
      <c r="E44" s="6" t="s">
        <v>23</v>
      </c>
    </row>
    <row r="45" spans="1:5">
      <c r="A45" s="5"/>
      <c r="B45" s="5"/>
      <c r="C45" s="5"/>
      <c r="D45" s="5"/>
      <c r="E45" s="6"/>
    </row>
    <row r="46" spans="1:5">
      <c r="A46" s="5" t="s">
        <v>19</v>
      </c>
      <c r="B46" s="5" t="s">
        <v>37</v>
      </c>
      <c r="C46" s="5"/>
      <c r="D46" s="5"/>
    </row>
    <row r="47" spans="1:5">
      <c r="A47" s="5"/>
      <c r="B47" s="35" t="s">
        <v>69</v>
      </c>
      <c r="C47" s="35"/>
      <c r="D47" s="35"/>
      <c r="E47" s="6" t="s">
        <v>21</v>
      </c>
    </row>
    <row r="48" spans="1:5">
      <c r="A48" s="5"/>
      <c r="B48" s="5"/>
      <c r="C48" s="5"/>
      <c r="D48" s="5"/>
      <c r="E48" s="6" t="s">
        <v>23</v>
      </c>
    </row>
    <row r="49" spans="1:5">
      <c r="A49" s="5"/>
      <c r="B49" s="5"/>
      <c r="C49" s="5"/>
      <c r="D49" s="5"/>
      <c r="E49" s="6"/>
    </row>
    <row r="50" spans="1:5">
      <c r="A50" s="5" t="s">
        <v>24</v>
      </c>
      <c r="B50" s="5" t="s">
        <v>20</v>
      </c>
      <c r="C50" s="5"/>
      <c r="D50" s="5"/>
      <c r="E50" s="6" t="s">
        <v>21</v>
      </c>
    </row>
    <row r="51" spans="1:5">
      <c r="A51" s="5"/>
      <c r="B51" s="37" t="s">
        <v>22</v>
      </c>
      <c r="C51" s="37"/>
      <c r="D51" s="37"/>
      <c r="E51" s="6" t="s">
        <v>23</v>
      </c>
    </row>
    <row r="52" spans="1:5">
      <c r="A52" s="5"/>
      <c r="B52" s="5"/>
      <c r="C52" s="5"/>
      <c r="D52" s="5"/>
      <c r="E52" s="6"/>
    </row>
  </sheetData>
  <mergeCells count="12">
    <mergeCell ref="B51:D51"/>
    <mergeCell ref="A1:E1"/>
    <mergeCell ref="A2:E2"/>
    <mergeCell ref="D4:E4"/>
    <mergeCell ref="A7:E7"/>
    <mergeCell ref="A9:E9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2"/>
  <sheetViews>
    <sheetView topLeftCell="A20" workbookViewId="0">
      <selection activeCell="A36" sqref="A36:E36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0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40" t="s">
        <v>64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36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32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1680.7</v>
      </c>
    </row>
    <row r="11" spans="1:7" ht="75">
      <c r="A11" s="13" t="s">
        <v>3</v>
      </c>
      <c r="B11" s="14" t="s">
        <v>4</v>
      </c>
      <c r="C11" s="14" t="s">
        <v>5</v>
      </c>
      <c r="D11" s="15" t="s">
        <v>6</v>
      </c>
      <c r="E11" s="16" t="s">
        <v>7</v>
      </c>
    </row>
    <row r="12" spans="1:7" ht="42" customHeight="1">
      <c r="A12" s="17" t="s">
        <v>27</v>
      </c>
      <c r="B12" s="7" t="s">
        <v>8</v>
      </c>
      <c r="C12" s="7" t="s">
        <v>9</v>
      </c>
      <c r="D12" s="8" t="s">
        <v>50</v>
      </c>
      <c r="E12" s="18">
        <f>0.8*$G$10*1+0.83*5*G10</f>
        <v>8319.4650000000001</v>
      </c>
    </row>
    <row r="13" spans="1:7" ht="55.5" customHeight="1">
      <c r="A13" s="19" t="s">
        <v>29</v>
      </c>
      <c r="B13" s="7" t="s">
        <v>8</v>
      </c>
      <c r="C13" s="7" t="s">
        <v>9</v>
      </c>
      <c r="D13" s="29">
        <f>E13/6/G10</f>
        <v>0.7734872374605819</v>
      </c>
      <c r="E13" s="31">
        <v>7800</v>
      </c>
      <c r="G13" s="11"/>
    </row>
    <row r="14" spans="1:7" ht="54.75" customHeight="1">
      <c r="A14" s="12" t="s">
        <v>26</v>
      </c>
      <c r="B14" s="7" t="s">
        <v>8</v>
      </c>
      <c r="C14" s="7" t="s">
        <v>9</v>
      </c>
      <c r="D14" s="8" t="s">
        <v>51</v>
      </c>
      <c r="E14" s="18">
        <f>0.74*$G$10*1+0.77*G10*5</f>
        <v>7714.4130000000005</v>
      </c>
    </row>
    <row r="15" spans="1:7" ht="38.25">
      <c r="A15" s="12" t="s">
        <v>25</v>
      </c>
      <c r="B15" s="7" t="s">
        <v>8</v>
      </c>
      <c r="C15" s="7" t="s">
        <v>9</v>
      </c>
      <c r="D15" s="8" t="s">
        <v>52</v>
      </c>
      <c r="E15" s="18">
        <f>1.04*$G$10*1+1.08*5*G10</f>
        <v>10823.708000000001</v>
      </c>
    </row>
    <row r="16" spans="1:7" ht="51">
      <c r="A16" s="19" t="s">
        <v>30</v>
      </c>
      <c r="B16" s="7" t="s">
        <v>8</v>
      </c>
      <c r="C16" s="7" t="s">
        <v>9</v>
      </c>
      <c r="D16" s="29">
        <f>E16/6/G10</f>
        <v>0.51296285277959575</v>
      </c>
      <c r="E16" s="18">
        <v>5172.82</v>
      </c>
      <c r="F16" s="26"/>
      <c r="G16" s="27"/>
    </row>
    <row r="17" spans="1:8">
      <c r="A17" s="19" t="s">
        <v>11</v>
      </c>
      <c r="B17" s="7" t="s">
        <v>8</v>
      </c>
      <c r="C17" s="7" t="s">
        <v>9</v>
      </c>
      <c r="D17" s="8" t="s">
        <v>54</v>
      </c>
      <c r="E17" s="18">
        <f>0.2*$G$10*1+0.27*5*G10</f>
        <v>2605.085</v>
      </c>
      <c r="G17" s="11"/>
    </row>
    <row r="18" spans="1:8" ht="25.5">
      <c r="A18" s="19" t="s">
        <v>10</v>
      </c>
      <c r="B18" s="7" t="s">
        <v>34</v>
      </c>
      <c r="C18" s="7" t="s">
        <v>9</v>
      </c>
      <c r="D18" s="7" t="s">
        <v>55</v>
      </c>
      <c r="E18" s="18">
        <f>4.26*$G$10*1+5.97*5*G10</f>
        <v>57328.676999999996</v>
      </c>
    </row>
    <row r="19" spans="1:8" ht="38.25">
      <c r="A19" s="12" t="s">
        <v>33</v>
      </c>
      <c r="B19" s="7" t="s">
        <v>34</v>
      </c>
      <c r="C19" s="7" t="s">
        <v>9</v>
      </c>
      <c r="D19" s="7" t="s">
        <v>56</v>
      </c>
      <c r="E19" s="18">
        <f>1.3*$G$10*1+2.45*5*G10</f>
        <v>22773.485000000001</v>
      </c>
    </row>
    <row r="20" spans="1:8">
      <c r="A20" s="19" t="s">
        <v>28</v>
      </c>
      <c r="B20" s="7" t="s">
        <v>8</v>
      </c>
      <c r="C20" s="7" t="s">
        <v>9</v>
      </c>
      <c r="D20" s="8" t="s">
        <v>57</v>
      </c>
      <c r="E20" s="18">
        <f>3.18*$G$10*1+3.48*5*G10</f>
        <v>34588.805999999997</v>
      </c>
    </row>
    <row r="21" spans="1:8" ht="25.5">
      <c r="A21" s="19" t="s">
        <v>12</v>
      </c>
      <c r="B21" s="7" t="s">
        <v>13</v>
      </c>
      <c r="C21" s="7" t="s">
        <v>9</v>
      </c>
      <c r="D21" s="8">
        <v>0.98</v>
      </c>
      <c r="E21" s="18">
        <f>D21*$G$10*6</f>
        <v>9882.5159999999996</v>
      </c>
    </row>
    <row r="22" spans="1:8" ht="25.5">
      <c r="A22" s="19" t="s">
        <v>31</v>
      </c>
      <c r="B22" s="7" t="s">
        <v>13</v>
      </c>
      <c r="C22" s="7" t="s">
        <v>9</v>
      </c>
      <c r="D22" s="9">
        <v>0.61</v>
      </c>
      <c r="E22" s="18">
        <f t="shared" ref="E22:E23" si="0">D22*$G$10*6</f>
        <v>6151.362000000001</v>
      </c>
    </row>
    <row r="23" spans="1:8" ht="25.5">
      <c r="A23" s="19" t="s">
        <v>14</v>
      </c>
      <c r="B23" s="7" t="s">
        <v>13</v>
      </c>
      <c r="C23" s="7" t="s">
        <v>9</v>
      </c>
      <c r="D23" s="7">
        <v>0.35</v>
      </c>
      <c r="E23" s="18">
        <f t="shared" si="0"/>
        <v>3529.4700000000003</v>
      </c>
    </row>
    <row r="24" spans="1:8" ht="25.5">
      <c r="A24" s="19" t="s">
        <v>15</v>
      </c>
      <c r="B24" s="7" t="s">
        <v>8</v>
      </c>
      <c r="C24" s="7" t="s">
        <v>9</v>
      </c>
      <c r="D24" s="7" t="s">
        <v>58</v>
      </c>
      <c r="E24" s="18">
        <f>1.79*$G$10*1+1.8*5*G10</f>
        <v>18134.753000000001</v>
      </c>
    </row>
    <row r="25" spans="1:8">
      <c r="A25" s="12" t="s">
        <v>38</v>
      </c>
      <c r="B25" s="7" t="s">
        <v>40</v>
      </c>
      <c r="C25" s="7" t="s">
        <v>35</v>
      </c>
      <c r="D25" s="7" t="s">
        <v>43</v>
      </c>
      <c r="E25" s="25">
        <v>12591.9</v>
      </c>
    </row>
    <row r="26" spans="1:8">
      <c r="A26" s="12" t="s">
        <v>39</v>
      </c>
      <c r="B26" s="7" t="s">
        <v>40</v>
      </c>
      <c r="C26" s="7" t="s">
        <v>35</v>
      </c>
      <c r="D26" s="7" t="s">
        <v>43</v>
      </c>
      <c r="E26" s="25">
        <v>11899.54</v>
      </c>
    </row>
    <row r="27" spans="1:8" ht="25.5">
      <c r="A27" s="12" t="s">
        <v>61</v>
      </c>
      <c r="B27" s="7" t="s">
        <v>62</v>
      </c>
      <c r="C27" s="7" t="s">
        <v>35</v>
      </c>
      <c r="D27" s="7" t="s">
        <v>45</v>
      </c>
      <c r="E27" s="25">
        <v>6763.29</v>
      </c>
    </row>
    <row r="28" spans="1:8">
      <c r="A28" s="12" t="s">
        <v>59</v>
      </c>
      <c r="B28" s="7" t="s">
        <v>65</v>
      </c>
      <c r="C28" s="7" t="s">
        <v>35</v>
      </c>
      <c r="D28" s="7" t="s">
        <v>44</v>
      </c>
      <c r="E28" s="18">
        <v>4184</v>
      </c>
    </row>
    <row r="29" spans="1:8">
      <c r="A29" s="12" t="s">
        <v>60</v>
      </c>
      <c r="B29" s="7" t="s">
        <v>66</v>
      </c>
      <c r="C29" s="7" t="s">
        <v>35</v>
      </c>
      <c r="D29" s="7" t="s">
        <v>44</v>
      </c>
      <c r="E29" s="18">
        <v>825</v>
      </c>
    </row>
    <row r="30" spans="1:8" ht="19.5" thickBot="1">
      <c r="A30" s="20" t="s">
        <v>16</v>
      </c>
      <c r="B30" s="21"/>
      <c r="C30" s="22" t="s">
        <v>35</v>
      </c>
      <c r="D30" s="23"/>
      <c r="E30" s="24">
        <f>SUM(E12:E29)</f>
        <v>231088.29</v>
      </c>
      <c r="G30" s="11"/>
      <c r="H30" s="11"/>
    </row>
    <row r="31" spans="1:8">
      <c r="A31" s="5"/>
      <c r="B31" s="5"/>
      <c r="C31" s="5"/>
      <c r="D31" s="5"/>
      <c r="E31" s="6"/>
    </row>
    <row r="32" spans="1:8" ht="33" customHeight="1">
      <c r="A32" s="34" t="s">
        <v>67</v>
      </c>
      <c r="B32" s="34"/>
      <c r="C32" s="34"/>
      <c r="D32" s="34"/>
      <c r="E32" s="34"/>
    </row>
    <row r="33" spans="1:5">
      <c r="A33" s="5"/>
      <c r="B33" s="5"/>
      <c r="C33" s="5"/>
      <c r="D33" s="5"/>
      <c r="E33" s="6"/>
    </row>
    <row r="34" spans="1:5" ht="15" customHeight="1">
      <c r="A34" s="34" t="s">
        <v>41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>
      <c r="A36" s="35" t="s">
        <v>42</v>
      </c>
      <c r="B36" s="35"/>
      <c r="C36" s="35"/>
      <c r="D36" s="35"/>
      <c r="E36" s="35"/>
    </row>
    <row r="37" spans="1:5">
      <c r="A37" s="5"/>
      <c r="B37" s="5"/>
      <c r="C37" s="5"/>
      <c r="D37" s="5"/>
      <c r="E37" s="6"/>
    </row>
    <row r="38" spans="1:5" ht="30" customHeight="1">
      <c r="A38" s="34" t="s">
        <v>17</v>
      </c>
      <c r="B38" s="34"/>
      <c r="C38" s="34"/>
      <c r="D38" s="34"/>
      <c r="E38" s="34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36" t="s">
        <v>18</v>
      </c>
      <c r="B41" s="36"/>
      <c r="C41" s="36"/>
      <c r="D41" s="36"/>
      <c r="E41" s="36"/>
    </row>
    <row r="42" spans="1:5">
      <c r="A42" s="5"/>
      <c r="B42" s="5"/>
      <c r="C42" s="5"/>
      <c r="D42" s="5"/>
      <c r="E42" s="6"/>
    </row>
    <row r="43" spans="1:5">
      <c r="A43" s="5" t="s">
        <v>46</v>
      </c>
      <c r="B43" s="5" t="s">
        <v>47</v>
      </c>
      <c r="C43" s="5"/>
      <c r="D43" s="5"/>
      <c r="E43" s="6" t="s">
        <v>21</v>
      </c>
    </row>
    <row r="44" spans="1:5">
      <c r="A44" s="5"/>
      <c r="B44" s="5"/>
      <c r="C44" s="5"/>
      <c r="D44" s="5"/>
      <c r="E44" s="6" t="s">
        <v>23</v>
      </c>
    </row>
    <row r="45" spans="1:5">
      <c r="A45" s="5"/>
      <c r="B45" s="5"/>
      <c r="C45" s="5"/>
      <c r="D45" s="5"/>
      <c r="E45" s="6"/>
    </row>
    <row r="46" spans="1:5">
      <c r="A46" s="5" t="s">
        <v>19</v>
      </c>
      <c r="B46" s="5" t="s">
        <v>37</v>
      </c>
      <c r="C46" s="5"/>
      <c r="D46" s="5"/>
    </row>
    <row r="47" spans="1:5">
      <c r="A47" s="5"/>
      <c r="B47" s="35" t="s">
        <v>48</v>
      </c>
      <c r="C47" s="35"/>
      <c r="D47" s="35"/>
      <c r="E47" s="6" t="s">
        <v>21</v>
      </c>
    </row>
    <row r="48" spans="1:5">
      <c r="A48" s="5"/>
      <c r="B48" s="5"/>
      <c r="C48" s="5"/>
      <c r="D48" s="5"/>
      <c r="E48" s="6" t="s">
        <v>23</v>
      </c>
    </row>
    <row r="49" spans="1:5">
      <c r="A49" s="5"/>
      <c r="B49" s="5"/>
      <c r="C49" s="5"/>
      <c r="D49" s="5"/>
      <c r="E49" s="6"/>
    </row>
    <row r="50" spans="1:5">
      <c r="A50" s="5" t="s">
        <v>24</v>
      </c>
      <c r="B50" s="5" t="s">
        <v>20</v>
      </c>
      <c r="C50" s="5"/>
      <c r="D50" s="5"/>
      <c r="E50" s="6" t="s">
        <v>21</v>
      </c>
    </row>
    <row r="51" spans="1:5">
      <c r="A51" s="5"/>
      <c r="B51" s="37" t="s">
        <v>22</v>
      </c>
      <c r="C51" s="37"/>
      <c r="D51" s="37"/>
      <c r="E51" s="6" t="s">
        <v>23</v>
      </c>
    </row>
    <row r="52" spans="1:5">
      <c r="A52" s="5"/>
      <c r="B52" s="5"/>
      <c r="C52" s="5"/>
      <c r="D52" s="5"/>
      <c r="E52" s="6"/>
    </row>
  </sheetData>
  <mergeCells count="12">
    <mergeCell ref="B51:D51"/>
    <mergeCell ref="A1:E1"/>
    <mergeCell ref="A2:E2"/>
    <mergeCell ref="D4:E4"/>
    <mergeCell ref="A7:E7"/>
    <mergeCell ref="A9:E9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activeCell="H32" sqref="H32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0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28" t="s">
        <v>2</v>
      </c>
      <c r="B4" s="1"/>
      <c r="C4" s="1"/>
      <c r="D4" s="40" t="s">
        <v>49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36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32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1680.7</v>
      </c>
    </row>
    <row r="11" spans="1:7" ht="75">
      <c r="A11" s="13" t="s">
        <v>3</v>
      </c>
      <c r="B11" s="14" t="s">
        <v>4</v>
      </c>
      <c r="C11" s="14" t="s">
        <v>5</v>
      </c>
      <c r="D11" s="15" t="s">
        <v>6</v>
      </c>
      <c r="E11" s="16" t="s">
        <v>7</v>
      </c>
    </row>
    <row r="12" spans="1:7" ht="42" customHeight="1">
      <c r="A12" s="17" t="s">
        <v>27</v>
      </c>
      <c r="B12" s="7" t="s">
        <v>8</v>
      </c>
      <c r="C12" s="7" t="s">
        <v>9</v>
      </c>
      <c r="D12" s="8" t="s">
        <v>50</v>
      </c>
      <c r="E12" s="18">
        <f>0.8*$G$10*1+0.83*2*G10</f>
        <v>4134.5219999999999</v>
      </c>
    </row>
    <row r="13" spans="1:7" ht="55.5" customHeight="1">
      <c r="A13" s="19" t="s">
        <v>29</v>
      </c>
      <c r="B13" s="7" t="s">
        <v>8</v>
      </c>
      <c r="C13" s="7" t="s">
        <v>9</v>
      </c>
      <c r="D13" s="29">
        <f>E13/3/G10</f>
        <v>0.86273576485987979</v>
      </c>
      <c r="E13" s="18">
        <v>4350</v>
      </c>
      <c r="G13" s="11"/>
    </row>
    <row r="14" spans="1:7" ht="54.75" customHeight="1">
      <c r="A14" s="12" t="s">
        <v>26</v>
      </c>
      <c r="B14" s="7" t="s">
        <v>8</v>
      </c>
      <c r="C14" s="7" t="s">
        <v>9</v>
      </c>
      <c r="D14" s="8" t="s">
        <v>51</v>
      </c>
      <c r="E14" s="18">
        <f>0.74*$G$10*1+0.77*G10*2</f>
        <v>3831.9960000000001</v>
      </c>
    </row>
    <row r="15" spans="1:7" ht="38.25">
      <c r="A15" s="12" t="s">
        <v>25</v>
      </c>
      <c r="B15" s="7" t="s">
        <v>8</v>
      </c>
      <c r="C15" s="7" t="s">
        <v>9</v>
      </c>
      <c r="D15" s="8" t="s">
        <v>52</v>
      </c>
      <c r="E15" s="18">
        <f>1.04*$G$10*1+1.08*2*G10</f>
        <v>5378.2400000000007</v>
      </c>
    </row>
    <row r="16" spans="1:7" ht="51">
      <c r="A16" s="19" t="s">
        <v>30</v>
      </c>
      <c r="B16" s="7" t="s">
        <v>8</v>
      </c>
      <c r="C16" s="7" t="s">
        <v>9</v>
      </c>
      <c r="D16" s="8" t="s">
        <v>53</v>
      </c>
      <c r="E16" s="18">
        <f>0.19*$G$10*1+0.24*2*G10</f>
        <v>1126.069</v>
      </c>
      <c r="F16" s="26"/>
      <c r="G16" s="27"/>
    </row>
    <row r="17" spans="1:8">
      <c r="A17" s="19" t="s">
        <v>11</v>
      </c>
      <c r="B17" s="7" t="s">
        <v>8</v>
      </c>
      <c r="C17" s="7" t="s">
        <v>9</v>
      </c>
      <c r="D17" s="8" t="s">
        <v>54</v>
      </c>
      <c r="E17" s="18">
        <f>0.2*$G$10*1+0.27*2*G10</f>
        <v>1243.7180000000001</v>
      </c>
      <c r="G17" s="11"/>
    </row>
    <row r="18" spans="1:8" ht="25.5">
      <c r="A18" s="19" t="s">
        <v>10</v>
      </c>
      <c r="B18" s="7" t="s">
        <v>34</v>
      </c>
      <c r="C18" s="7" t="s">
        <v>9</v>
      </c>
      <c r="D18" s="7" t="s">
        <v>55</v>
      </c>
      <c r="E18" s="18">
        <f>4.26*$G$10*1+5.97*2*G10</f>
        <v>27227.34</v>
      </c>
    </row>
    <row r="19" spans="1:8" ht="38.25">
      <c r="A19" s="12" t="s">
        <v>33</v>
      </c>
      <c r="B19" s="7" t="s">
        <v>34</v>
      </c>
      <c r="C19" s="7" t="s">
        <v>9</v>
      </c>
      <c r="D19" s="7" t="s">
        <v>56</v>
      </c>
      <c r="E19" s="18">
        <f>1.3*$G$10*1+2.45*2*G10</f>
        <v>10420.34</v>
      </c>
    </row>
    <row r="20" spans="1:8">
      <c r="A20" s="19" t="s">
        <v>28</v>
      </c>
      <c r="B20" s="7" t="s">
        <v>8</v>
      </c>
      <c r="C20" s="7" t="s">
        <v>9</v>
      </c>
      <c r="D20" s="8" t="s">
        <v>57</v>
      </c>
      <c r="E20" s="18">
        <f>3.18*$G$10*1+3.48*2*G10</f>
        <v>17042.298000000003</v>
      </c>
    </row>
    <row r="21" spans="1:8" ht="25.5">
      <c r="A21" s="19" t="s">
        <v>12</v>
      </c>
      <c r="B21" s="7" t="s">
        <v>13</v>
      </c>
      <c r="C21" s="7" t="s">
        <v>9</v>
      </c>
      <c r="D21" s="8">
        <v>0.98</v>
      </c>
      <c r="E21" s="18">
        <f t="shared" ref="E21:E23" si="0">D21*$G$10*3</f>
        <v>4941.2579999999998</v>
      </c>
    </row>
    <row r="22" spans="1:8" ht="25.5">
      <c r="A22" s="19" t="s">
        <v>31</v>
      </c>
      <c r="B22" s="7" t="s">
        <v>13</v>
      </c>
      <c r="C22" s="7" t="s">
        <v>9</v>
      </c>
      <c r="D22" s="9">
        <v>0.61</v>
      </c>
      <c r="E22" s="18">
        <f t="shared" si="0"/>
        <v>3075.6810000000005</v>
      </c>
    </row>
    <row r="23" spans="1:8" ht="25.5">
      <c r="A23" s="19" t="s">
        <v>14</v>
      </c>
      <c r="B23" s="7" t="s">
        <v>13</v>
      </c>
      <c r="C23" s="7" t="s">
        <v>9</v>
      </c>
      <c r="D23" s="7">
        <v>0.35</v>
      </c>
      <c r="E23" s="18">
        <f t="shared" si="0"/>
        <v>1764.7350000000001</v>
      </c>
    </row>
    <row r="24" spans="1:8" ht="25.5">
      <c r="A24" s="19" t="s">
        <v>15</v>
      </c>
      <c r="B24" s="7" t="s">
        <v>8</v>
      </c>
      <c r="C24" s="7" t="s">
        <v>9</v>
      </c>
      <c r="D24" s="7" t="s">
        <v>58</v>
      </c>
      <c r="E24" s="18">
        <f>1.79*$G$10*1+1.8*2*G10</f>
        <v>9058.973</v>
      </c>
    </row>
    <row r="25" spans="1:8">
      <c r="A25" s="12" t="s">
        <v>38</v>
      </c>
      <c r="B25" s="7" t="s">
        <v>40</v>
      </c>
      <c r="C25" s="7" t="s">
        <v>35</v>
      </c>
      <c r="D25" s="7" t="s">
        <v>43</v>
      </c>
      <c r="E25" s="25">
        <v>4709.4799999999996</v>
      </c>
    </row>
    <row r="26" spans="1:8">
      <c r="A26" s="12" t="s">
        <v>39</v>
      </c>
      <c r="B26" s="7" t="s">
        <v>40</v>
      </c>
      <c r="C26" s="7" t="s">
        <v>35</v>
      </c>
      <c r="D26" s="7" t="s">
        <v>43</v>
      </c>
      <c r="E26" s="25">
        <v>7240.28</v>
      </c>
    </row>
    <row r="27" spans="1:8" ht="25.5">
      <c r="A27" s="12" t="s">
        <v>61</v>
      </c>
      <c r="B27" s="7" t="s">
        <v>62</v>
      </c>
      <c r="C27" s="7" t="s">
        <v>35</v>
      </c>
      <c r="D27" s="7" t="s">
        <v>45</v>
      </c>
      <c r="E27" s="25">
        <v>4508.8599999999997</v>
      </c>
    </row>
    <row r="28" spans="1:8">
      <c r="A28" s="12" t="s">
        <v>59</v>
      </c>
      <c r="B28" s="7"/>
      <c r="C28" s="7" t="s">
        <v>35</v>
      </c>
      <c r="D28" s="7" t="s">
        <v>44</v>
      </c>
      <c r="E28" s="18">
        <v>4184</v>
      </c>
    </row>
    <row r="29" spans="1:8">
      <c r="A29" s="12" t="s">
        <v>60</v>
      </c>
      <c r="B29" s="7"/>
      <c r="C29" s="7" t="s">
        <v>35</v>
      </c>
      <c r="D29" s="7" t="s">
        <v>44</v>
      </c>
      <c r="E29" s="18">
        <v>825</v>
      </c>
    </row>
    <row r="30" spans="1:8" ht="19.5" thickBot="1">
      <c r="A30" s="20" t="s">
        <v>16</v>
      </c>
      <c r="B30" s="21"/>
      <c r="C30" s="22" t="s">
        <v>35</v>
      </c>
      <c r="D30" s="23"/>
      <c r="E30" s="24">
        <f>SUM(E12:E29)</f>
        <v>115062.79000000001</v>
      </c>
      <c r="G30" s="11"/>
      <c r="H30" s="11"/>
    </row>
    <row r="31" spans="1:8">
      <c r="A31" s="5"/>
      <c r="B31" s="5"/>
      <c r="C31" s="5"/>
      <c r="D31" s="5"/>
      <c r="E31" s="6"/>
    </row>
    <row r="32" spans="1:8" ht="33" customHeight="1">
      <c r="A32" s="34" t="s">
        <v>63</v>
      </c>
      <c r="B32" s="34"/>
      <c r="C32" s="34"/>
      <c r="D32" s="34"/>
      <c r="E32" s="34"/>
    </row>
    <row r="33" spans="1:5">
      <c r="A33" s="5"/>
      <c r="B33" s="5"/>
      <c r="C33" s="5"/>
      <c r="D33" s="5"/>
      <c r="E33" s="6"/>
    </row>
    <row r="34" spans="1:5" ht="15" customHeight="1">
      <c r="A34" s="34" t="s">
        <v>41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>
      <c r="A36" s="35" t="s">
        <v>42</v>
      </c>
      <c r="B36" s="35"/>
      <c r="C36" s="35"/>
      <c r="D36" s="35"/>
      <c r="E36" s="35"/>
    </row>
    <row r="37" spans="1:5">
      <c r="A37" s="5"/>
      <c r="B37" s="5"/>
      <c r="C37" s="5"/>
      <c r="D37" s="5"/>
      <c r="E37" s="6"/>
    </row>
    <row r="38" spans="1:5" ht="30" customHeight="1">
      <c r="A38" s="34" t="s">
        <v>17</v>
      </c>
      <c r="B38" s="34"/>
      <c r="C38" s="34"/>
      <c r="D38" s="34"/>
      <c r="E38" s="34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36" t="s">
        <v>18</v>
      </c>
      <c r="B41" s="36"/>
      <c r="C41" s="36"/>
      <c r="D41" s="36"/>
      <c r="E41" s="36"/>
    </row>
    <row r="42" spans="1:5">
      <c r="A42" s="5"/>
      <c r="B42" s="5"/>
      <c r="C42" s="5"/>
      <c r="D42" s="5"/>
      <c r="E42" s="6"/>
    </row>
    <row r="43" spans="1:5">
      <c r="A43" s="5" t="s">
        <v>46</v>
      </c>
      <c r="B43" s="5" t="s">
        <v>47</v>
      </c>
      <c r="C43" s="5"/>
      <c r="D43" s="5"/>
      <c r="E43" s="6" t="s">
        <v>21</v>
      </c>
    </row>
    <row r="44" spans="1:5">
      <c r="A44" s="5"/>
      <c r="B44" s="5"/>
      <c r="C44" s="5"/>
      <c r="D44" s="5"/>
      <c r="E44" s="6" t="s">
        <v>23</v>
      </c>
    </row>
    <row r="45" spans="1:5">
      <c r="A45" s="5"/>
      <c r="B45" s="5"/>
      <c r="C45" s="5"/>
      <c r="D45" s="5"/>
      <c r="E45" s="6"/>
    </row>
    <row r="46" spans="1:5">
      <c r="A46" s="5" t="s">
        <v>19</v>
      </c>
      <c r="B46" s="5" t="s">
        <v>37</v>
      </c>
      <c r="C46" s="5"/>
      <c r="D46" s="5"/>
    </row>
    <row r="47" spans="1:5">
      <c r="A47" s="5"/>
      <c r="B47" s="35" t="s">
        <v>48</v>
      </c>
      <c r="C47" s="35"/>
      <c r="D47" s="35"/>
      <c r="E47" s="6" t="s">
        <v>21</v>
      </c>
    </row>
    <row r="48" spans="1:5">
      <c r="A48" s="5"/>
      <c r="B48" s="5"/>
      <c r="C48" s="5"/>
      <c r="D48" s="5"/>
      <c r="E48" s="6" t="s">
        <v>23</v>
      </c>
    </row>
    <row r="49" spans="1:5">
      <c r="A49" s="5"/>
      <c r="B49" s="5"/>
      <c r="C49" s="5"/>
      <c r="D49" s="5"/>
      <c r="E49" s="6"/>
    </row>
    <row r="50" spans="1:5">
      <c r="A50" s="5" t="s">
        <v>24</v>
      </c>
      <c r="B50" s="5" t="s">
        <v>20</v>
      </c>
      <c r="C50" s="5"/>
      <c r="D50" s="5"/>
      <c r="E50" s="6" t="s">
        <v>21</v>
      </c>
    </row>
    <row r="51" spans="1:5">
      <c r="A51" s="5"/>
      <c r="B51" s="37" t="s">
        <v>22</v>
      </c>
      <c r="C51" s="37"/>
      <c r="D51" s="37"/>
      <c r="E51" s="6" t="s">
        <v>23</v>
      </c>
    </row>
    <row r="52" spans="1:5">
      <c r="A52" s="5"/>
      <c r="B52" s="5"/>
      <c r="C52" s="5"/>
      <c r="D52" s="5"/>
      <c r="E52" s="6"/>
    </row>
  </sheetData>
  <mergeCells count="12">
    <mergeCell ref="B51:D51"/>
    <mergeCell ref="A1:E1"/>
    <mergeCell ref="A2:E2"/>
    <mergeCell ref="D4:E4"/>
    <mergeCell ref="A7:E7"/>
    <mergeCell ref="A9:E9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2025-03-11T08:16:11Z</cp:lastPrinted>
  <dcterms:created xsi:type="dcterms:W3CDTF">2017-03-13T08:54:22Z</dcterms:created>
  <dcterms:modified xsi:type="dcterms:W3CDTF">2025-03-11T08:20:44Z</dcterms:modified>
</cp:coreProperties>
</file>